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a Anczykowska\AppData\Local\Microsoft\Windows\INetCache\Content.Outlook\I8XD35P1\"/>
    </mc:Choice>
  </mc:AlternateContent>
  <xr:revisionPtr revIDLastSave="0" documentId="13_ncr:1_{87D8948F-CFC3-46AA-840F-845B736184CC}" xr6:coauthVersionLast="36" xr6:coauthVersionMax="36" xr10:uidLastSave="{00000000-0000-0000-0000-000000000000}"/>
  <bookViews>
    <workbookView xWindow="0" yWindow="0" windowWidth="28800" windowHeight="12225" xr2:uid="{7A3B27FF-DD35-4235-B17F-B96A53166097}"/>
  </bookViews>
  <sheets>
    <sheet name="dział I" sheetId="1" r:id="rId1"/>
    <sheet name="dział II" sheetId="2" r:id="rId2"/>
    <sheet name="dział III" sheetId="3" r:id="rId3"/>
    <sheet name="dział IV" sheetId="4" r:id="rId4"/>
    <sheet name="inwestycje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5" l="1"/>
  <c r="M60" i="5"/>
  <c r="M46" i="5"/>
  <c r="M34" i="5"/>
  <c r="M12" i="5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6" i="2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L27" i="5" l="1"/>
  <c r="L21" i="5"/>
  <c r="F12" i="1" l="1"/>
  <c r="L60" i="5" l="1"/>
  <c r="L46" i="5"/>
  <c r="L63" i="5" s="1"/>
  <c r="L34" i="5" l="1"/>
  <c r="L12" i="5"/>
  <c r="G19" i="2" l="1"/>
  <c r="H6" i="4" l="1"/>
  <c r="G32" i="2" l="1"/>
  <c r="G28" i="2"/>
  <c r="G26" i="2"/>
  <c r="G23" i="2"/>
  <c r="G14" i="2"/>
  <c r="G11" i="2"/>
  <c r="F61" i="1"/>
  <c r="F59" i="1" s="1"/>
  <c r="F54" i="1"/>
  <c r="F56" i="1" s="1"/>
  <c r="F40" i="1" s="1"/>
  <c r="F39" i="1" s="1"/>
  <c r="F30" i="1"/>
  <c r="F28" i="1" s="1"/>
  <c r="F11" i="1" l="1"/>
  <c r="F64" i="1"/>
  <c r="F69" i="1" s="1"/>
  <c r="F72" i="1" s="1"/>
  <c r="J60" i="5" l="1"/>
  <c r="I60" i="5"/>
  <c r="G60" i="5"/>
  <c r="J46" i="5"/>
  <c r="G46" i="5"/>
  <c r="G63" i="5" s="1"/>
  <c r="J34" i="5"/>
  <c r="G27" i="5"/>
  <c r="I27" i="5" s="1"/>
  <c r="I34" i="5" s="1"/>
  <c r="I12" i="5"/>
  <c r="G12" i="5"/>
  <c r="G34" i="5" l="1"/>
  <c r="G6" i="4" l="1"/>
  <c r="A1" i="4"/>
  <c r="F37" i="3"/>
  <c r="F36" i="3"/>
  <c r="F35" i="3"/>
  <c r="F34" i="3"/>
  <c r="F33" i="3"/>
  <c r="J32" i="3"/>
  <c r="H32" i="3"/>
  <c r="H31" i="3" s="1"/>
  <c r="G32" i="3"/>
  <c r="G31" i="3" s="1"/>
  <c r="E32" i="3"/>
  <c r="E31" i="3" s="1"/>
  <c r="J31" i="3"/>
  <c r="I31" i="3"/>
  <c r="A23" i="3"/>
  <c r="F15" i="3"/>
  <c r="F14" i="3"/>
  <c r="F10" i="3" s="1"/>
  <c r="F9" i="3" s="1"/>
  <c r="F13" i="3"/>
  <c r="F12" i="3"/>
  <c r="F11" i="3"/>
  <c r="J10" i="3"/>
  <c r="J9" i="3" s="1"/>
  <c r="H10" i="3"/>
  <c r="G10" i="3"/>
  <c r="G9" i="3" s="1"/>
  <c r="E10" i="3"/>
  <c r="E9" i="3" s="1"/>
  <c r="I9" i="3"/>
  <c r="H9" i="3"/>
  <c r="A1" i="3"/>
  <c r="F38" i="2"/>
  <c r="F32" i="2"/>
  <c r="F28" i="2"/>
  <c r="F26" i="2"/>
  <c r="F23" i="2"/>
  <c r="F19" i="2"/>
  <c r="E16" i="2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5" i="2" s="1"/>
  <c r="E36" i="2" s="1"/>
  <c r="E37" i="2" s="1"/>
  <c r="E38" i="2" s="1"/>
  <c r="E15" i="2"/>
  <c r="F11" i="2"/>
  <c r="F14" i="2" s="1"/>
  <c r="A1" i="2"/>
  <c r="E61" i="1"/>
  <c r="E59" i="1" s="1"/>
  <c r="E56" i="1"/>
  <c r="E54" i="1"/>
  <c r="D41" i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E40" i="1"/>
  <c r="E39" i="1" s="1"/>
  <c r="D40" i="1"/>
  <c r="D39" i="1"/>
  <c r="E30" i="1"/>
  <c r="E28" i="1"/>
  <c r="E12" i="1"/>
  <c r="E11" i="1" s="1"/>
  <c r="E64" i="1" s="1"/>
  <c r="E69" i="1" s="1"/>
  <c r="E72" i="1" s="1"/>
  <c r="F32" i="3" l="1"/>
  <c r="F3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Jagielski Piotr</author>
    <author>Piotr Jagielski</author>
    <author>Żarnowska Hanna</author>
  </authors>
  <commentList>
    <comment ref="E33" authorId="0" shapeId="0" xr:uid="{F153C0CC-A101-42DF-B09C-E935C2EAED59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F33" authorId="0" shapeId="0" xr:uid="{6C6928CD-059C-41A8-BFBB-352A7AEA2586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 xr:uid="{BE0C7705-5C2E-4B02-9132-44CA7E2582C2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F46" authorId="1" shapeId="0" xr:uid="{8E4F07EB-7972-4991-BA0F-9A8D87CF4219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 xr:uid="{09D0836A-763F-47C1-92F9-9208D150B56C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F47" authorId="0" shapeId="0" xr:uid="{332C5DE9-F041-48FD-8427-BC2E6942176F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 xr:uid="{C4A10830-D68F-4181-BBAC-6A3E33376F5B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F52" authorId="2" shapeId="0" xr:uid="{23AC8F3E-8C71-4C35-B19F-1183FC03FBC9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 xr:uid="{EFB816B0-4640-4FC2-A650-17166C673166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  <comment ref="F56" authorId="0" shapeId="0" xr:uid="{E95BF69E-91C4-41C2-AD06-308CDED21718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  <author>Jagielski Piotr</author>
    <author>pjagielski</author>
  </authors>
  <commentList>
    <comment ref="F7" authorId="0" shapeId="0" xr:uid="{533900F3-DF4E-4DD0-B612-D42068212ED5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 shapeId="0" xr:uid="{645310C1-64C9-4FA7-97D3-8F8DFE1C2A3D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 xr:uid="{C2B898BE-0F90-43A1-AC1E-2F0E61D4B52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8" authorId="1" shapeId="0" xr:uid="{5A28C5F4-0961-4DCF-B811-06DA4FDCA98A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 xr:uid="{2F7599FA-C4C6-483D-960A-53DF506497C9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1" authorId="2" shapeId="0" xr:uid="{78D0DDF0-BFE5-488C-9213-6C6D1038015E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1" authorId="1" shapeId="0" xr:uid="{C84239B5-96ED-4EB8-9EB0-78D1E457062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21" authorId="1" shapeId="0" xr:uid="{FE314561-4418-4C14-B575-5AB9C3F4CA26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5" authorId="1" shapeId="0" xr:uid="{44A4A3A4-0BC4-4078-AFCE-0E63024FEC2C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G25" authorId="1" shapeId="0" xr:uid="{D3CA099D-8112-4667-BC26-3AD75A54E4E2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5" authorId="0" shapeId="0" xr:uid="{C9EAD0ED-A981-4D11-B450-BE4567CD7C83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</authors>
  <commentList>
    <comment ref="I10" authorId="0" shapeId="0" xr:uid="{D275ACB3-06FF-4450-8D0F-A7182CDDBE5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15" authorId="0" shapeId="0" xr:uid="{33E89FB9-50E7-4F0B-B1EB-D31276F29BA8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I32" authorId="0" shapeId="0" xr:uid="{6369DD0F-779C-4B59-A80E-8ED110FC3F41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37" authorId="0" shapeId="0" xr:uid="{4CD98546-BE33-46EC-84A1-0CF09988E45D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Żarnowska Hanna</author>
  </authors>
  <commentList>
    <comment ref="G8" authorId="0" shapeId="0" xr:uid="{D194813B-F81E-4D99-BF2D-998E7DE3D5CC}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H8" authorId="0" shapeId="0" xr:uid="{E68000DA-2A79-4A2F-9E1F-31C22E05DDFC}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Ola Anczykowska</author>
  </authors>
  <commentList>
    <comment ref="L27" authorId="0" shapeId="0" xr:uid="{2D39ABED-B040-4B33-A4AF-B688088ACB2D}">
      <text>
        <r>
          <rPr>
            <b/>
            <sz val="9"/>
            <color indexed="81"/>
            <rFont val="Tahoma"/>
            <family val="2"/>
            <charset val="238"/>
          </rPr>
          <t>Ola Anczykowska:</t>
        </r>
        <r>
          <rPr>
            <sz val="9"/>
            <color indexed="81"/>
            <rFont val="Tahoma"/>
            <family val="2"/>
            <charset val="238"/>
          </rPr>
          <t xml:space="preserve">
wartość + projekt 83 025,-</t>
        </r>
      </text>
    </comment>
  </commentList>
</comments>
</file>

<file path=xl/sharedStrings.xml><?xml version="1.0" encoding="utf-8"?>
<sst xmlns="http://schemas.openxmlformats.org/spreadsheetml/2006/main" count="323" uniqueCount="201">
  <si>
    <t>………………..………………….</t>
  </si>
  <si>
    <t xml:space="preserve">         (pieczątka uczelni)</t>
  </si>
  <si>
    <t>Państwowa Wyższa Szkoła Zawodowa w Koninie</t>
  </si>
  <si>
    <t>nazwa uczelni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</si>
  <si>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</si>
  <si>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</si>
  <si>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</si>
  <si>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t>Plan na 2021 rok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</si>
  <si>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</si>
  <si>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</si>
  <si>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</si>
  <si>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</si>
  <si>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</si>
  <si>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</si>
  <si>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</si>
  <si>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</si>
  <si>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</si>
  <si>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</si>
  <si>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</si>
  <si>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</si>
  <si>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</si>
  <si>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</si>
  <si>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</si>
  <si>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</si>
  <si>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</si>
  <si>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</si>
  <si>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</si>
  <si>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</si>
  <si>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</si>
  <si>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</si>
  <si>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</si>
  <si>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</si>
  <si>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</si>
  <si>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</si>
  <si>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</si>
  <si>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</si>
  <si>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</si>
  <si>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</si>
  <si>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</si>
  <si>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</si>
  <si>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</si>
  <si>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</si>
  <si>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</si>
  <si>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</si>
  <si>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</si>
  <si>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</si>
  <si>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</si>
  <si>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</si>
  <si>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</si>
  <si>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</si>
  <si>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</si>
  <si>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</si>
  <si>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</si>
  <si>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</si>
  <si>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</si>
  <si>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</si>
  <si>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</si>
  <si>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</si>
  <si>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</si>
  <si>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</si>
  <si>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</si>
  <si>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</si>
  <si>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</si>
  <si>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</si>
  <si>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</si>
  <si>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</si>
  <si>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</si>
  <si>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</si>
  <si>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</si>
  <si>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</si>
  <si>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</si>
  <si>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</si>
  <si>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</si>
  <si>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</si>
  <si>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</si>
  <si>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</si>
  <si>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</si>
  <si>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</si>
  <si>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</si>
  <si>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</si>
  <si>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</si>
  <si>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</si>
  <si>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</si>
  <si>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</si>
  <si>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</si>
  <si>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</si>
  <si>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</si>
  <si>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</si>
  <si>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</si>
  <si>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</si>
  <si>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</si>
  <si>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</si>
  <si>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Wyszczególnienie</t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</si>
  <si>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</si>
  <si>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</si>
  <si>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</si>
  <si>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</si>
  <si>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</si>
  <si>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</si>
  <si>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</si>
  <si>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</si>
  <si>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</si>
  <si>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Fundusz 
stypendialny</t>
  </si>
  <si>
    <t>w tym odpis w ciężar kosztów działalności podstawowej ze środków subwencji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</si>
  <si>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13)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</si>
  <si>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</si>
  <si>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(15+16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</si>
  <si>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Własny fundusz 
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</si>
  <si>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</si>
  <si>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</si>
  <si>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</si>
  <si>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</si>
  <si>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</si>
  <si>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</si>
  <si>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</si>
  <si>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Inne fundusze tworzone na podstawie odrębnych ustaw lub statutu uczelni</t>
  </si>
  <si>
    <t>………..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</si>
  <si>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(28+29-30)</t>
    </r>
  </si>
  <si>
    <t xml:space="preserve">Dział III. Zatrudnienie i wynagrodzenia w grupach stanowisk </t>
  </si>
  <si>
    <t>Zatrudnienie</t>
  </si>
  <si>
    <t>Wynagrodzenia wynikające ze stosunku pracy 
(4+7)</t>
  </si>
  <si>
    <t>osobowe</t>
  </si>
  <si>
    <t>dodatkowe wynagrodzenie roczne</t>
  </si>
  <si>
    <t>dodatek 
za staż pracy</t>
  </si>
  <si>
    <t>nagrody rektora</t>
  </si>
  <si>
    <t xml:space="preserve"> Razem </t>
  </si>
  <si>
    <t>Nauczyciele akademiccy</t>
  </si>
  <si>
    <t>z tego 
w grupach stanowisk</t>
  </si>
  <si>
    <t>profesorów</t>
  </si>
  <si>
    <t>profesorów uczelni</t>
  </si>
  <si>
    <t>adiunktów</t>
  </si>
  <si>
    <t>asystentów</t>
  </si>
  <si>
    <t>Pracownicy niebędący nauczycielami akademickimi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</si>
  <si>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</si>
  <si>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</si>
  <si>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</si>
  <si>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</si>
  <si>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Dział IV.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</si>
  <si>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</si>
  <si>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</si>
  <si>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</si>
  <si>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</si>
  <si>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</si>
  <si>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</si>
  <si>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Liczba uczestników studiów doktoranckich ogółem</t>
  </si>
  <si>
    <t xml:space="preserve">liczba uczestników stacjonarnych studiów doktoranckich 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</si>
  <si>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</si>
  <si>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</si>
  <si>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</si>
  <si>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</si>
  <si>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</si>
  <si>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</si>
  <si>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</si>
  <si>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</si>
  <si>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</si>
  <si>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</si>
  <si>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>z wiersza 14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</si>
  <si>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</si>
  <si>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</si>
  <si>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</si>
  <si>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</si>
  <si>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</si>
  <si>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</si>
  <si>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innych niż wymienione w wierszach 16-20,  a także otrzymanych nieodpłatnie</t>
  </si>
  <si>
    <t>…………………</t>
  </si>
  <si>
    <t xml:space="preserve">    …………………………………..</t>
  </si>
  <si>
    <t>..……………...…..…..….…</t>
  </si>
  <si>
    <t xml:space="preserve">(imię, nazwisko, telefon, </t>
  </si>
  <si>
    <t xml:space="preserve">             (miejscowość, data)                    </t>
  </si>
  <si>
    <t>(pieczątka imienna i podpis Rektora)</t>
  </si>
  <si>
    <t>e-mail osoby sporządzającej)</t>
  </si>
  <si>
    <t>Remonty</t>
  </si>
  <si>
    <t>Źródło finansowania</t>
  </si>
  <si>
    <t>Śr.Uczelni</t>
  </si>
  <si>
    <t>Śr.Projektu</t>
  </si>
  <si>
    <t>remont dachu W3 biblioteka, Przyjaźni 1</t>
  </si>
  <si>
    <t>remont dachu CWD</t>
  </si>
  <si>
    <t>oświetlenie na stadionie</t>
  </si>
  <si>
    <t>Inwestycje</t>
  </si>
  <si>
    <t>PPOŻ DS1</t>
  </si>
  <si>
    <t>Termomodernizacja P4</t>
  </si>
  <si>
    <t>Winda W35</t>
  </si>
  <si>
    <t>Sala gimnastyczna W35</t>
  </si>
  <si>
    <t>MCSM projekt dostosowanie</t>
  </si>
  <si>
    <t>projekt przebudowy dachu i wejścia w bibliotece</t>
  </si>
  <si>
    <t>ŚT</t>
  </si>
  <si>
    <t>zakup ŚT proj. Inicjatywa….</t>
  </si>
  <si>
    <t>zakup śT projekt MCSM</t>
  </si>
  <si>
    <t>WNiP</t>
  </si>
  <si>
    <t>system telekomunikacyjny licencja</t>
  </si>
  <si>
    <t>projekt MCSM</t>
  </si>
  <si>
    <t>Plan po zmianach na 2021 rok</t>
  </si>
  <si>
    <t>Plan po zmiananch na 2021 rok</t>
  </si>
  <si>
    <t>uszczelnienie dachu P1</t>
  </si>
  <si>
    <t>projekt IWDD</t>
  </si>
  <si>
    <t>licencja NDI HX Camera for iOS</t>
  </si>
  <si>
    <t>budowa światłowodu między P1 a W35</t>
  </si>
  <si>
    <t>sprzęt komputerowy</t>
  </si>
  <si>
    <t>Plan rzeczowo-finansowy po zmianach na 2021 r.</t>
  </si>
  <si>
    <t>klimatyzacja do serwerowni</t>
  </si>
  <si>
    <t>z tego fin. ze śr.proj.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</si>
</sst>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00B05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4">
    <xf numFmtId="0" fontId="0" fillId="0" borderId="0" xfId="0"/>
    <xf numFmtId="0" fontId="1" fillId="0" borderId="0" xfId="1" applyAlignment="1" applyProtection="1">
      <alignment horizontal="center"/>
    </xf>
    <xf numFmtId="0" fontId="3" fillId="0" borderId="0" xfId="1" applyFont="1" applyProtection="1"/>
    <xf numFmtId="0" fontId="1" fillId="0" borderId="0" xfId="1" applyProtection="1"/>
    <xf numFmtId="0" fontId="6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left" vertical="center"/>
    </xf>
    <xf numFmtId="0" fontId="1" fillId="0" borderId="0" xfId="1" applyAlignment="1" applyProtection="1">
      <alignment wrapText="1"/>
    </xf>
    <xf numFmtId="0" fontId="9" fillId="0" borderId="3" xfId="2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/>
    </xf>
    <xf numFmtId="0" fontId="9" fillId="0" borderId="8" xfId="1" quotePrefix="1" applyFont="1" applyFill="1" applyBorder="1" applyAlignment="1" applyProtection="1">
      <alignment horizontal="center" vertical="center" wrapText="1"/>
    </xf>
    <xf numFmtId="164" fontId="4" fillId="0" borderId="7" xfId="1" quotePrefix="1" applyNumberFormat="1" applyFont="1" applyFill="1" applyBorder="1" applyAlignment="1" applyProtection="1">
      <alignment horizontal="right" vertical="center" wrapText="1"/>
    </xf>
    <xf numFmtId="164" fontId="14" fillId="0" borderId="7" xfId="1" applyNumberFormat="1" applyFont="1" applyFill="1" applyBorder="1" applyAlignment="1" applyProtection="1">
      <alignment horizontal="right" vertical="center"/>
    </xf>
    <xf numFmtId="164" fontId="14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6" xfId="1" quotePrefix="1" applyFont="1" applyFill="1" applyBorder="1" applyAlignment="1" applyProtection="1">
      <alignment horizontal="center" vertical="center" wrapText="1"/>
    </xf>
    <xf numFmtId="164" fontId="14" fillId="0" borderId="7" xfId="1" applyNumberFormat="1" applyFont="1" applyFill="1" applyBorder="1" applyAlignment="1" applyProtection="1">
      <alignment horizontal="right" vertical="center"/>
      <protection locked="0"/>
    </xf>
    <xf numFmtId="164" fontId="14" fillId="0" borderId="7" xfId="1" applyNumberFormat="1" applyFont="1" applyFill="1" applyBorder="1" applyAlignment="1" applyProtection="1">
      <alignment horizontal="right" vertical="center" wrapText="1"/>
    </xf>
    <xf numFmtId="164" fontId="14" fillId="0" borderId="13" xfId="1" applyNumberFormat="1" applyFont="1" applyFill="1" applyBorder="1" applyAlignment="1" applyProtection="1">
      <alignment horizontal="right" vertical="center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9" fillId="0" borderId="17" xfId="1" quotePrefix="1" applyFont="1" applyFill="1" applyBorder="1" applyAlignment="1" applyProtection="1">
      <alignment horizontal="center" vertical="center" wrapText="1"/>
    </xf>
    <xf numFmtId="164" fontId="14" fillId="0" borderId="18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left" wrapText="1"/>
    </xf>
    <xf numFmtId="0" fontId="9" fillId="0" borderId="8" xfId="1" applyFont="1" applyFill="1" applyBorder="1" applyAlignment="1" applyProtection="1">
      <alignment horizontal="center" vertical="center" wrapText="1"/>
    </xf>
    <xf numFmtId="164" fontId="14" fillId="0" borderId="7" xfId="1" applyNumberFormat="1" applyFont="1" applyFill="1" applyBorder="1" applyAlignment="1" applyProtection="1">
      <alignment vertical="center"/>
      <protection locked="0"/>
    </xf>
    <xf numFmtId="0" fontId="9" fillId="0" borderId="8" xfId="1" applyFont="1" applyFill="1" applyBorder="1" applyAlignment="1" applyProtection="1">
      <alignment vertical="center" wrapText="1"/>
    </xf>
    <xf numFmtId="0" fontId="9" fillId="0" borderId="6" xfId="1" applyFont="1" applyFill="1" applyBorder="1" applyAlignment="1" applyProtection="1">
      <alignment vertical="center" wrapText="1"/>
    </xf>
    <xf numFmtId="164" fontId="14" fillId="0" borderId="7" xfId="1" applyNumberFormat="1" applyFont="1" applyFill="1" applyBorder="1" applyAlignment="1" applyProtection="1">
      <alignment vertical="center"/>
    </xf>
    <xf numFmtId="164" fontId="14" fillId="0" borderId="7" xfId="0" applyNumberFormat="1" applyFont="1" applyBorder="1" applyAlignment="1" applyProtection="1">
      <alignment horizontal="right"/>
      <protection locked="0"/>
    </xf>
    <xf numFmtId="164" fontId="14" fillId="0" borderId="7" xfId="1" applyNumberFormat="1" applyFont="1" applyFill="1" applyBorder="1" applyAlignment="1" applyProtection="1">
      <alignment vertical="center" wrapText="1"/>
    </xf>
    <xf numFmtId="164" fontId="4" fillId="0" borderId="7" xfId="1" applyNumberFormat="1" applyFont="1" applyFill="1" applyBorder="1" applyAlignment="1" applyProtection="1">
      <alignment vertical="center" wrapText="1"/>
    </xf>
    <xf numFmtId="164" fontId="4" fillId="0" borderId="18" xfId="1" applyNumberFormat="1" applyFont="1" applyFill="1" applyBorder="1" applyAlignment="1" applyProtection="1">
      <alignment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8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ont="1" applyProtection="1">
      <protection locked="0"/>
    </xf>
    <xf numFmtId="0" fontId="9" fillId="0" borderId="32" xfId="2" applyFont="1" applyBorder="1" applyAlignment="1" applyProtection="1">
      <alignment horizontal="center" vertical="center" wrapText="1"/>
    </xf>
    <xf numFmtId="0" fontId="11" fillId="0" borderId="18" xfId="1" applyFont="1" applyBorder="1" applyAlignment="1" applyProtection="1">
      <alignment horizontal="center" vertical="center"/>
    </xf>
    <xf numFmtId="0" fontId="9" fillId="0" borderId="37" xfId="1" quotePrefix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vertical="center"/>
      <protection locked="0"/>
    </xf>
    <xf numFmtId="164" fontId="20" fillId="0" borderId="7" xfId="1" applyNumberFormat="1" applyFont="1" applyFill="1" applyBorder="1" applyAlignment="1" applyProtection="1">
      <alignment vertical="center"/>
      <protection locked="0"/>
    </xf>
    <xf numFmtId="164" fontId="20" fillId="2" borderId="7" xfId="1" applyNumberFormat="1" applyFont="1" applyFill="1" applyBorder="1" applyAlignment="1" applyProtection="1">
      <alignment vertical="center"/>
      <protection locked="0"/>
    </xf>
    <xf numFmtId="0" fontId="9" fillId="0" borderId="27" xfId="1" quotePrefix="1" applyFont="1" applyFill="1" applyBorder="1" applyAlignment="1" applyProtection="1">
      <alignment horizontal="center" vertical="center" wrapText="1"/>
    </xf>
    <xf numFmtId="164" fontId="7" fillId="0" borderId="13" xfId="1" applyNumberFormat="1" applyFont="1" applyFill="1" applyBorder="1" applyAlignment="1" applyProtection="1">
      <alignment horizontal="right" vertical="center" wrapText="1"/>
    </xf>
    <xf numFmtId="0" fontId="9" fillId="0" borderId="37" xfId="1" applyFont="1" applyFill="1" applyBorder="1" applyAlignment="1" applyProtection="1">
      <alignment horizontal="center" vertical="center" wrapText="1"/>
    </xf>
    <xf numFmtId="164" fontId="7" fillId="0" borderId="40" xfId="1" applyNumberFormat="1" applyFont="1" applyFill="1" applyBorder="1" applyAlignment="1" applyProtection="1">
      <alignment vertical="center"/>
      <protection locked="0"/>
    </xf>
    <xf numFmtId="164" fontId="7" fillId="0" borderId="18" xfId="1" applyNumberFormat="1" applyFont="1" applyFill="1" applyBorder="1" applyAlignment="1" applyProtection="1">
      <alignment horizontal="right" vertical="center" wrapText="1"/>
    </xf>
    <xf numFmtId="0" fontId="9" fillId="0" borderId="28" xfId="1" applyFont="1" applyFill="1" applyBorder="1" applyAlignment="1" applyProtection="1">
      <alignment horizontal="center" vertical="center" wrapText="1"/>
    </xf>
    <xf numFmtId="164" fontId="7" fillId="0" borderId="42" xfId="1" applyNumberFormat="1" applyFont="1" applyFill="1" applyBorder="1" applyAlignment="1" applyProtection="1">
      <alignment vertical="center"/>
      <protection locked="0"/>
    </xf>
    <xf numFmtId="164" fontId="20" fillId="0" borderId="7" xfId="1" applyNumberFormat="1" applyFont="1" applyFill="1" applyBorder="1" applyAlignment="1" applyProtection="1">
      <alignment vertical="center"/>
    </xf>
    <xf numFmtId="164" fontId="7" fillId="0" borderId="42" xfId="1" applyNumberFormat="1" applyFont="1" applyFill="1" applyBorder="1" applyAlignment="1" applyProtection="1">
      <alignment vertical="center" wrapText="1"/>
      <protection locked="0"/>
    </xf>
    <xf numFmtId="164" fontId="20" fillId="0" borderId="42" xfId="1" applyNumberFormat="1" applyFont="1" applyFill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wrapText="1"/>
      <protection locked="0"/>
    </xf>
    <xf numFmtId="164" fontId="7" fillId="2" borderId="40" xfId="1" applyNumberFormat="1" applyFont="1" applyFill="1" applyBorder="1" applyAlignment="1" applyProtection="1">
      <alignment wrapText="1"/>
      <protection locked="0"/>
    </xf>
    <xf numFmtId="164" fontId="20" fillId="2" borderId="7" xfId="1" applyNumberFormat="1" applyFont="1" applyFill="1" applyBorder="1" applyProtection="1">
      <protection locked="0"/>
    </xf>
    <xf numFmtId="0" fontId="1" fillId="0" borderId="0" xfId="2" applyAlignment="1" applyProtection="1">
      <alignment horizontal="left" vertical="center"/>
    </xf>
    <xf numFmtId="0" fontId="1" fillId="0" borderId="0" xfId="2" applyProtection="1"/>
    <xf numFmtId="0" fontId="1" fillId="0" borderId="0" xfId="2" applyProtection="1">
      <protection locked="0"/>
    </xf>
    <xf numFmtId="49" fontId="24" fillId="0" borderId="0" xfId="2" applyNumberFormat="1" applyFont="1" applyBorder="1" applyAlignment="1" applyProtection="1">
      <alignment horizontal="left"/>
      <protection locked="0"/>
    </xf>
    <xf numFmtId="0" fontId="9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9" fillId="0" borderId="57" xfId="2" applyFont="1" applyBorder="1" applyAlignment="1" applyProtection="1">
      <alignment horizontal="center" vertical="center" wrapText="1"/>
    </xf>
    <xf numFmtId="0" fontId="9" fillId="0" borderId="23" xfId="2" applyFont="1" applyBorder="1" applyAlignment="1" applyProtection="1">
      <alignment horizontal="center" vertical="center" wrapText="1"/>
    </xf>
    <xf numFmtId="0" fontId="9" fillId="0" borderId="63" xfId="2" applyFont="1" applyBorder="1" applyAlignment="1" applyProtection="1">
      <alignment horizontal="center" vertical="center"/>
    </xf>
    <xf numFmtId="0" fontId="9" fillId="0" borderId="63" xfId="2" applyFont="1" applyBorder="1" applyAlignment="1" applyProtection="1">
      <alignment horizontal="center" vertical="center" wrapText="1"/>
    </xf>
    <xf numFmtId="0" fontId="9" fillId="0" borderId="64" xfId="2" applyFont="1" applyBorder="1" applyAlignment="1" applyProtection="1">
      <alignment horizontal="center" vertical="center" wrapText="1"/>
    </xf>
    <xf numFmtId="0" fontId="9" fillId="0" borderId="58" xfId="2" applyFont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9" fillId="0" borderId="23" xfId="2" quotePrefix="1" applyFont="1" applyBorder="1" applyAlignment="1" applyProtection="1">
      <alignment horizontal="center" vertical="center" wrapText="1"/>
    </xf>
    <xf numFmtId="164" fontId="4" fillId="0" borderId="23" xfId="2" applyNumberFormat="1" applyFont="1" applyFill="1" applyBorder="1" applyAlignment="1" applyProtection="1">
      <alignment horizontal="right" vertical="center"/>
    </xf>
    <xf numFmtId="164" fontId="4" fillId="0" borderId="23" xfId="2" applyNumberFormat="1" applyFont="1" applyFill="1" applyBorder="1" applyAlignment="1" applyProtection="1">
      <alignment horizontal="right" vertical="center" wrapText="1"/>
    </xf>
    <xf numFmtId="164" fontId="4" fillId="0" borderId="66" xfId="2" applyNumberFormat="1" applyFont="1" applyFill="1" applyBorder="1" applyAlignment="1" applyProtection="1">
      <alignment horizontal="right" vertical="center" wrapText="1"/>
    </xf>
    <xf numFmtId="164" fontId="14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23" xfId="2" applyFont="1" applyBorder="1" applyAlignment="1" applyProtection="1">
      <alignment horizontal="left" vertical="center" wrapText="1"/>
    </xf>
    <xf numFmtId="164" fontId="20" fillId="0" borderId="23" xfId="2" applyNumberFormat="1" applyFont="1" applyFill="1" applyBorder="1" applyAlignment="1" applyProtection="1">
      <alignment horizontal="right" vertical="center" wrapText="1"/>
      <protection locked="0"/>
    </xf>
    <xf numFmtId="164" fontId="14" fillId="0" borderId="23" xfId="2" applyNumberFormat="1" applyFont="1" applyFill="1" applyBorder="1" applyAlignment="1" applyProtection="1">
      <alignment horizontal="right" vertical="center" wrapText="1"/>
    </xf>
    <xf numFmtId="164" fontId="20" fillId="0" borderId="67" xfId="2" applyNumberFormat="1" applyFont="1" applyFill="1" applyBorder="1" applyAlignment="1" applyProtection="1">
      <alignment horizontal="right" vertical="center" wrapText="1"/>
    </xf>
    <xf numFmtId="164" fontId="20" fillId="0" borderId="66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69" xfId="2" quotePrefix="1" applyFont="1" applyBorder="1" applyAlignment="1" applyProtection="1">
      <alignment horizontal="center" vertical="center" wrapText="1"/>
    </xf>
    <xf numFmtId="164" fontId="7" fillId="0" borderId="69" xfId="2" applyNumberFormat="1" applyFont="1" applyFill="1" applyBorder="1" applyAlignment="1" applyProtection="1">
      <alignment horizontal="right" vertical="center"/>
      <protection locked="0"/>
    </xf>
    <xf numFmtId="164" fontId="4" fillId="0" borderId="69" xfId="2" applyNumberFormat="1" applyFont="1" applyFill="1" applyBorder="1" applyAlignment="1" applyProtection="1">
      <alignment horizontal="right" vertical="center" wrapText="1"/>
    </xf>
    <xf numFmtId="164" fontId="7" fillId="0" borderId="69" xfId="2" applyNumberFormat="1" applyFont="1" applyFill="1" applyBorder="1" applyAlignment="1" applyProtection="1">
      <alignment horizontal="right" vertical="center" wrapText="1"/>
      <protection locked="0"/>
    </xf>
    <xf numFmtId="164" fontId="20" fillId="0" borderId="69" xfId="2" applyNumberFormat="1" applyFont="1" applyFill="1" applyBorder="1" applyAlignment="1" applyProtection="1">
      <alignment horizontal="right" vertical="center" wrapText="1"/>
      <protection locked="0"/>
    </xf>
    <xf numFmtId="164" fontId="20" fillId="0" borderId="70" xfId="2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2" applyFont="1" applyProtection="1"/>
    <xf numFmtId="0" fontId="20" fillId="0" borderId="0" xfId="2" quotePrefix="1" applyFont="1" applyProtection="1"/>
    <xf numFmtId="0" fontId="27" fillId="0" borderId="0" xfId="0" applyFont="1" applyAlignment="1" applyProtection="1">
      <alignment vertical="center"/>
      <protection locked="0"/>
    </xf>
    <xf numFmtId="0" fontId="20" fillId="0" borderId="0" xfId="2" quotePrefix="1" applyFont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0" fontId="9" fillId="0" borderId="57" xfId="2" applyFont="1" applyBorder="1" applyAlignment="1" applyProtection="1">
      <alignment horizontal="center" vertical="center" wrapText="1"/>
      <protection locked="0"/>
    </xf>
    <xf numFmtId="0" fontId="9" fillId="0" borderId="23" xfId="2" applyFont="1" applyBorder="1" applyAlignment="1" applyProtection="1">
      <alignment horizontal="center" vertical="center" wrapText="1"/>
      <protection locked="0"/>
    </xf>
    <xf numFmtId="0" fontId="9" fillId="0" borderId="63" xfId="2" applyFont="1" applyBorder="1" applyAlignment="1" applyProtection="1">
      <alignment horizontal="center" vertical="center"/>
      <protection locked="0"/>
    </xf>
    <xf numFmtId="0" fontId="9" fillId="0" borderId="63" xfId="2" applyFont="1" applyBorder="1" applyAlignment="1" applyProtection="1">
      <alignment horizontal="center" vertical="center" wrapText="1"/>
      <protection locked="0"/>
    </xf>
    <xf numFmtId="0" fontId="9" fillId="0" borderId="64" xfId="2" applyFont="1" applyBorder="1" applyAlignment="1" applyProtection="1">
      <alignment horizontal="center" vertical="center" wrapText="1"/>
      <protection locked="0"/>
    </xf>
    <xf numFmtId="0" fontId="9" fillId="0" borderId="58" xfId="2" applyFont="1" applyBorder="1" applyAlignment="1" applyProtection="1">
      <alignment horizontal="center" vertical="center" wrapText="1"/>
      <protection locked="0"/>
    </xf>
    <xf numFmtId="0" fontId="9" fillId="0" borderId="23" xfId="2" quotePrefix="1" applyFont="1" applyBorder="1" applyAlignment="1" applyProtection="1">
      <alignment horizontal="center" vertical="center" wrapText="1"/>
      <protection locked="0"/>
    </xf>
    <xf numFmtId="164" fontId="4" fillId="0" borderId="23" xfId="2" applyNumberFormat="1" applyFont="1" applyFill="1" applyBorder="1" applyAlignment="1" applyProtection="1">
      <alignment horizontal="right" vertical="center"/>
      <protection locked="0"/>
    </xf>
    <xf numFmtId="164" fontId="4" fillId="0" borderId="23" xfId="2" applyNumberFormat="1" applyFont="1" applyFill="1" applyBorder="1" applyAlignment="1" applyProtection="1">
      <alignment horizontal="right" vertical="center" wrapText="1"/>
      <protection locked="0"/>
    </xf>
    <xf numFmtId="164" fontId="4" fillId="0" borderId="66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23" xfId="2" applyFont="1" applyBorder="1" applyAlignment="1" applyProtection="1">
      <alignment horizontal="left" vertical="center" wrapText="1"/>
      <protection locked="0"/>
    </xf>
    <xf numFmtId="164" fontId="20" fillId="0" borderId="67" xfId="2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2" applyNumberFormat="1" applyProtection="1">
      <protection locked="0"/>
    </xf>
    <xf numFmtId="0" fontId="9" fillId="0" borderId="69" xfId="2" quotePrefix="1" applyFont="1" applyBorder="1" applyAlignment="1" applyProtection="1">
      <alignment horizontal="center" vertical="center" wrapText="1"/>
      <protection locked="0"/>
    </xf>
    <xf numFmtId="164" fontId="4" fillId="0" borderId="69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2" applyAlignment="1" applyProtection="1">
      <alignment horizontal="center" vertical="center" wrapText="1"/>
    </xf>
    <xf numFmtId="0" fontId="1" fillId="0" borderId="0" xfId="2" applyAlignment="1" applyProtection="1">
      <alignment wrapText="1"/>
    </xf>
    <xf numFmtId="0" fontId="1" fillId="0" borderId="0" xfId="2" applyAlignment="1" applyProtection="1">
      <alignment horizontal="center"/>
    </xf>
    <xf numFmtId="0" fontId="1" fillId="0" borderId="0" xfId="2" applyAlignment="1" applyProtection="1"/>
    <xf numFmtId="0" fontId="8" fillId="0" borderId="0" xfId="2" applyFont="1" applyAlignment="1" applyProtection="1">
      <alignment horizontal="left" vertical="center" wrapText="1"/>
    </xf>
    <xf numFmtId="0" fontId="9" fillId="0" borderId="71" xfId="2" applyFont="1" applyBorder="1" applyAlignment="1" applyProtection="1">
      <alignment horizontal="center" vertical="center" wrapText="1"/>
    </xf>
    <xf numFmtId="0" fontId="9" fillId="0" borderId="72" xfId="2" applyFont="1" applyBorder="1" applyAlignment="1" applyProtection="1">
      <alignment horizontal="center" vertical="center" wrapText="1"/>
    </xf>
    <xf numFmtId="0" fontId="11" fillId="0" borderId="23" xfId="2" applyFont="1" applyBorder="1" applyAlignment="1" applyProtection="1">
      <alignment horizontal="center" vertical="top" wrapText="1"/>
    </xf>
    <xf numFmtId="0" fontId="11" fillId="0" borderId="66" xfId="2" applyFont="1" applyBorder="1" applyAlignment="1" applyProtection="1">
      <alignment horizontal="center" vertical="top" wrapText="1"/>
    </xf>
    <xf numFmtId="3" fontId="4" fillId="0" borderId="66" xfId="2" applyNumberFormat="1" applyFont="1" applyFill="1" applyBorder="1" applyAlignment="1" applyProtection="1">
      <alignment horizontal="right" vertical="center" wrapText="1"/>
    </xf>
    <xf numFmtId="3" fontId="20" fillId="0" borderId="66" xfId="2" applyNumberFormat="1" applyFont="1" applyBorder="1" applyAlignment="1" applyProtection="1">
      <alignment vertical="center"/>
      <protection locked="0"/>
    </xf>
    <xf numFmtId="0" fontId="9" fillId="0" borderId="8" xfId="2" applyFont="1" applyBorder="1" applyAlignment="1" applyProtection="1">
      <alignment vertical="center" wrapText="1"/>
    </xf>
    <xf numFmtId="0" fontId="9" fillId="0" borderId="6" xfId="2" applyFont="1" applyBorder="1" applyAlignment="1" applyProtection="1">
      <alignment horizontal="left" vertical="center" wrapText="1"/>
    </xf>
    <xf numFmtId="0" fontId="9" fillId="0" borderId="78" xfId="2" applyFont="1" applyBorder="1" applyAlignment="1" applyProtection="1">
      <alignment horizontal="left" vertical="center" wrapText="1"/>
    </xf>
    <xf numFmtId="0" fontId="9" fillId="0" borderId="23" xfId="2" applyFont="1" applyFill="1" applyBorder="1" applyAlignment="1" applyProtection="1">
      <alignment horizontal="center" vertical="center" wrapText="1"/>
    </xf>
    <xf numFmtId="164" fontId="20" fillId="0" borderId="66" xfId="2" applyNumberFormat="1" applyFont="1" applyFill="1" applyBorder="1" applyAlignment="1" applyProtection="1">
      <alignment vertical="center"/>
      <protection locked="0"/>
    </xf>
    <xf numFmtId="0" fontId="9" fillId="0" borderId="64" xfId="2" applyFont="1" applyFill="1" applyBorder="1" applyAlignment="1" applyProtection="1">
      <alignment horizontal="center" vertical="center" wrapText="1"/>
    </xf>
    <xf numFmtId="164" fontId="20" fillId="0" borderId="58" xfId="2" applyNumberFormat="1" applyFont="1" applyFill="1" applyBorder="1" applyAlignment="1" applyProtection="1">
      <alignment vertical="center"/>
      <protection locked="0"/>
    </xf>
    <xf numFmtId="0" fontId="9" fillId="0" borderId="62" xfId="2" applyFont="1" applyFill="1" applyBorder="1" applyAlignment="1" applyProtection="1">
      <alignment horizontal="center" vertical="center" wrapText="1"/>
    </xf>
    <xf numFmtId="0" fontId="9" fillId="0" borderId="54" xfId="2" applyFont="1" applyFill="1" applyBorder="1" applyAlignment="1" applyProtection="1">
      <alignment horizontal="center" vertical="center" wrapText="1"/>
    </xf>
    <xf numFmtId="0" fontId="9" fillId="0" borderId="69" xfId="2" applyFont="1" applyBorder="1" applyAlignment="1" applyProtection="1">
      <alignment horizontal="center" vertical="center" wrapText="1"/>
    </xf>
    <xf numFmtId="0" fontId="9" fillId="0" borderId="69" xfId="2" applyFont="1" applyFill="1" applyBorder="1" applyAlignment="1" applyProtection="1">
      <alignment horizontal="center" vertical="center" wrapText="1"/>
    </xf>
    <xf numFmtId="164" fontId="20" fillId="0" borderId="7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Border="1" applyAlignment="1" applyProtection="1">
      <alignment horizontal="center" wrapText="1"/>
      <protection locked="0"/>
    </xf>
    <xf numFmtId="0" fontId="0" fillId="0" borderId="0" xfId="2" applyFont="1" applyAlignment="1" applyProtection="1">
      <alignment horizontal="center" wrapText="1"/>
      <protection locked="0"/>
    </xf>
    <xf numFmtId="0" fontId="1" fillId="0" borderId="0" xfId="2" applyAlignment="1" applyProtection="1">
      <alignment wrapText="1"/>
      <protection locked="0"/>
    </xf>
    <xf numFmtId="0" fontId="29" fillId="0" borderId="0" xfId="2" applyFont="1" applyBorder="1" applyAlignment="1" applyProtection="1">
      <alignment horizontal="left"/>
      <protection locked="0"/>
    </xf>
    <xf numFmtId="0" fontId="29" fillId="0" borderId="0" xfId="2" applyFont="1" applyAlignment="1" applyProtection="1">
      <alignment horizontal="center"/>
      <protection locked="0"/>
    </xf>
    <xf numFmtId="0" fontId="29" fillId="0" borderId="0" xfId="2" applyFont="1" applyBorder="1" applyAlignment="1" applyProtection="1">
      <alignment vertical="center"/>
      <protection locked="0"/>
    </xf>
    <xf numFmtId="0" fontId="29" fillId="0" borderId="0" xfId="2" applyFont="1" applyAlignment="1" applyProtection="1">
      <protection locked="0"/>
    </xf>
    <xf numFmtId="0" fontId="30" fillId="4" borderId="0" xfId="0" applyFont="1" applyFill="1"/>
    <xf numFmtId="0" fontId="31" fillId="4" borderId="0" xfId="0" applyFont="1" applyFill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/>
    </xf>
    <xf numFmtId="4" fontId="31" fillId="0" borderId="0" xfId="0" applyNumberFormat="1" applyFont="1"/>
    <xf numFmtId="0" fontId="31" fillId="0" borderId="82" xfId="0" applyFont="1" applyBorder="1"/>
    <xf numFmtId="4" fontId="31" fillId="0" borderId="82" xfId="0" applyNumberFormat="1" applyFont="1" applyBorder="1"/>
    <xf numFmtId="4" fontId="33" fillId="0" borderId="0" xfId="0" applyNumberFormat="1" applyFont="1"/>
    <xf numFmtId="0" fontId="0" fillId="0" borderId="82" xfId="0" applyBorder="1"/>
    <xf numFmtId="0" fontId="33" fillId="4" borderId="0" xfId="0" applyFont="1" applyFill="1"/>
    <xf numFmtId="4" fontId="33" fillId="0" borderId="0" xfId="0" applyNumberFormat="1" applyFont="1" applyFill="1"/>
    <xf numFmtId="4" fontId="0" fillId="0" borderId="0" xfId="0" applyNumberFormat="1"/>
    <xf numFmtId="0" fontId="0" fillId="5" borderId="0" xfId="0" applyFill="1"/>
    <xf numFmtId="0" fontId="32" fillId="6" borderId="0" xfId="0" applyFont="1" applyFill="1"/>
    <xf numFmtId="0" fontId="34" fillId="0" borderId="8" xfId="0" applyFont="1" applyBorder="1"/>
    <xf numFmtId="0" fontId="31" fillId="0" borderId="0" xfId="0" applyFont="1" applyBorder="1"/>
    <xf numFmtId="4" fontId="31" fillId="0" borderId="0" xfId="0" applyNumberFormat="1" applyFont="1" applyBorder="1"/>
    <xf numFmtId="0" fontId="0" fillId="5" borderId="82" xfId="0" applyFill="1" applyBorder="1"/>
    <xf numFmtId="0" fontId="0" fillId="0" borderId="0" xfId="0" applyBorder="1"/>
    <xf numFmtId="0" fontId="0" fillId="5" borderId="0" xfId="0" applyFill="1" applyBorder="1"/>
    <xf numFmtId="164" fontId="35" fillId="0" borderId="7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0" xfId="0" applyFill="1"/>
    <xf numFmtId="4" fontId="36" fillId="0" borderId="0" xfId="0" applyNumberFormat="1" applyFont="1"/>
    <xf numFmtId="4" fontId="36" fillId="0" borderId="82" xfId="0" applyNumberFormat="1" applyFont="1" applyBorder="1"/>
    <xf numFmtId="4" fontId="37" fillId="0" borderId="0" xfId="0" applyNumberFormat="1" applyFont="1"/>
    <xf numFmtId="4" fontId="36" fillId="0" borderId="0" xfId="0" applyNumberFormat="1" applyFont="1" applyBorder="1"/>
    <xf numFmtId="4" fontId="0" fillId="0" borderId="82" xfId="0" applyNumberFormat="1" applyBorder="1"/>
    <xf numFmtId="4" fontId="38" fillId="0" borderId="0" xfId="0" applyNumberFormat="1" applyFont="1"/>
    <xf numFmtId="4" fontId="0" fillId="0" borderId="0" xfId="0" applyNumberFormat="1" applyFont="1"/>
    <xf numFmtId="4" fontId="0" fillId="0" borderId="82" xfId="0" applyNumberFormat="1" applyFont="1" applyBorder="1"/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8" xfId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wrapText="1"/>
    </xf>
    <xf numFmtId="0" fontId="1" fillId="0" borderId="0" xfId="1" applyAlignment="1" applyProtection="1">
      <alignment horizontal="left" vertical="center" wrapText="1"/>
    </xf>
    <xf numFmtId="0" fontId="4" fillId="0" borderId="0" xfId="1" applyFont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left" vertical="center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wrapText="1"/>
    </xf>
    <xf numFmtId="0" fontId="11" fillId="0" borderId="5" xfId="1" applyFont="1" applyBorder="1" applyAlignment="1" applyProtection="1">
      <alignment horizontal="center" wrapText="1"/>
    </xf>
    <xf numFmtId="0" fontId="11" fillId="0" borderId="6" xfId="1" applyFont="1" applyBorder="1" applyAlignment="1" applyProtection="1">
      <alignment horizont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0" fontId="6" fillId="0" borderId="6" xfId="1" applyFont="1" applyFill="1" applyBorder="1" applyAlignment="1" applyProtection="1">
      <alignment horizontal="left"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0" borderId="6" xfId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left" vertical="center" wrapText="1"/>
      <protection locked="0"/>
    </xf>
    <xf numFmtId="0" fontId="9" fillId="0" borderId="5" xfId="1" applyFont="1" applyBorder="1" applyAlignment="1" applyProtection="1">
      <alignment horizontal="left" vertical="center" wrapText="1"/>
      <protection locked="0"/>
    </xf>
    <xf numFmtId="0" fontId="9" fillId="0" borderId="6" xfId="1" applyFont="1" applyBorder="1" applyAlignment="1" applyProtection="1">
      <alignment horizontal="left" vertical="center" wrapText="1"/>
      <protection locked="0"/>
    </xf>
    <xf numFmtId="0" fontId="9" fillId="0" borderId="9" xfId="1" applyFont="1" applyFill="1" applyBorder="1" applyAlignment="1" applyProtection="1">
      <alignment horizontal="left" vertical="center" wrapText="1" indent="3"/>
    </xf>
    <xf numFmtId="0" fontId="9" fillId="0" borderId="8" xfId="1" applyFont="1" applyFill="1" applyBorder="1" applyAlignment="1" applyProtection="1">
      <alignment horizontal="left" vertical="center" wrapText="1" indent="3"/>
    </xf>
    <xf numFmtId="0" fontId="8" fillId="0" borderId="4" xfId="1" applyFont="1" applyFill="1" applyBorder="1" applyAlignment="1" applyProtection="1">
      <alignment vertical="center" wrapText="1"/>
    </xf>
    <xf numFmtId="0" fontId="8" fillId="0" borderId="5" xfId="1" applyFont="1" applyFill="1" applyBorder="1" applyAlignment="1" applyProtection="1">
      <alignment vertical="center" wrapText="1"/>
    </xf>
    <xf numFmtId="0" fontId="8" fillId="0" borderId="6" xfId="1" applyFont="1" applyFill="1" applyBorder="1" applyAlignment="1" applyProtection="1">
      <alignment vertical="center" wrapText="1"/>
    </xf>
    <xf numFmtId="0" fontId="9" fillId="0" borderId="4" xfId="1" applyFont="1" applyFill="1" applyBorder="1" applyAlignment="1" applyProtection="1">
      <alignment vertical="center" wrapText="1"/>
    </xf>
    <xf numFmtId="0" fontId="9" fillId="0" borderId="5" xfId="1" applyFont="1" applyFill="1" applyBorder="1" applyAlignment="1" applyProtection="1">
      <alignment vertical="center" wrapText="1"/>
    </xf>
    <xf numFmtId="0" fontId="9" fillId="0" borderId="6" xfId="1" applyFont="1" applyFill="1" applyBorder="1" applyAlignment="1" applyProtection="1">
      <alignment vertical="center" wrapText="1"/>
    </xf>
    <xf numFmtId="0" fontId="9" fillId="0" borderId="10" xfId="1" applyFont="1" applyFill="1" applyBorder="1" applyAlignment="1" applyProtection="1">
      <alignment vertical="center" wrapText="1"/>
    </xf>
    <xf numFmtId="0" fontId="9" fillId="0" borderId="11" xfId="1" applyFont="1" applyFill="1" applyBorder="1" applyAlignment="1" applyProtection="1">
      <alignment vertical="center" wrapText="1"/>
    </xf>
    <xf numFmtId="0" fontId="9" fillId="0" borderId="12" xfId="1" applyFont="1" applyFill="1" applyBorder="1" applyAlignment="1" applyProtection="1">
      <alignment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left" vertical="center" wrapText="1" indent="2"/>
    </xf>
    <xf numFmtId="0" fontId="9" fillId="0" borderId="16" xfId="1" applyFont="1" applyFill="1" applyBorder="1" applyAlignment="1" applyProtection="1">
      <alignment horizontal="left" vertical="center" wrapText="1" indent="2"/>
    </xf>
    <xf numFmtId="0" fontId="9" fillId="0" borderId="4" xfId="0" applyFont="1" applyFill="1" applyBorder="1" applyAlignment="1" applyProtection="1">
      <alignment horizontal="left" vertical="center" wrapText="1" indent="2"/>
    </xf>
    <xf numFmtId="0" fontId="9" fillId="0" borderId="5" xfId="0" applyFont="1" applyFill="1" applyBorder="1" applyAlignment="1" applyProtection="1">
      <alignment horizontal="left" vertical="center" wrapText="1" indent="2"/>
    </xf>
    <xf numFmtId="0" fontId="9" fillId="0" borderId="6" xfId="0" applyFont="1" applyFill="1" applyBorder="1" applyAlignment="1" applyProtection="1">
      <alignment horizontal="left" vertical="center" wrapText="1" indent="2"/>
    </xf>
    <xf numFmtId="0" fontId="8" fillId="0" borderId="0" xfId="1" applyFont="1" applyFill="1" applyBorder="1" applyAlignment="1" applyProtection="1">
      <alignment horizontal="left" wrapText="1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vertical="center" wrapText="1"/>
    </xf>
    <xf numFmtId="0" fontId="9" fillId="0" borderId="22" xfId="2" applyFont="1" applyFill="1" applyBorder="1" applyAlignment="1" applyProtection="1">
      <alignment horizontal="left" vertical="center" wrapText="1" indent="2"/>
    </xf>
    <xf numFmtId="0" fontId="9" fillId="0" borderId="23" xfId="2" applyFont="1" applyFill="1" applyBorder="1" applyAlignment="1" applyProtection="1">
      <alignment horizontal="left" vertical="center" wrapText="1" indent="2"/>
    </xf>
    <xf numFmtId="0" fontId="9" fillId="0" borderId="24" xfId="1" applyFont="1" applyFill="1" applyBorder="1" applyAlignment="1" applyProtection="1">
      <alignment vertical="center" wrapText="1"/>
    </xf>
    <xf numFmtId="0" fontId="9" fillId="0" borderId="25" xfId="1" applyFont="1" applyFill="1" applyBorder="1" applyAlignment="1" applyProtection="1">
      <alignment vertical="center" wrapText="1"/>
    </xf>
    <xf numFmtId="0" fontId="9" fillId="0" borderId="26" xfId="1" applyFont="1" applyFill="1" applyBorder="1" applyAlignment="1" applyProtection="1">
      <alignment vertical="center" wrapText="1"/>
    </xf>
    <xf numFmtId="0" fontId="9" fillId="0" borderId="27" xfId="1" applyFont="1" applyFill="1" applyBorder="1" applyAlignment="1" applyProtection="1">
      <alignment horizontal="center" vertical="center"/>
    </xf>
    <xf numFmtId="0" fontId="9" fillId="0" borderId="28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left" vertical="center" wrapText="1"/>
    </xf>
    <xf numFmtId="0" fontId="8" fillId="0" borderId="4" xfId="1" applyFont="1" applyFill="1" applyBorder="1" applyAlignment="1" applyProtection="1">
      <alignment horizontal="left" vertical="center" wrapText="1" indent="2"/>
    </xf>
    <xf numFmtId="0" fontId="8" fillId="0" borderId="5" xfId="1" applyFont="1" applyFill="1" applyBorder="1" applyAlignment="1" applyProtection="1">
      <alignment horizontal="left" vertical="center" wrapText="1" indent="2"/>
    </xf>
    <xf numFmtId="0" fontId="8" fillId="0" borderId="6" xfId="1" applyFont="1" applyFill="1" applyBorder="1" applyAlignment="1" applyProtection="1">
      <alignment horizontal="left" vertical="center" wrapText="1" indent="2"/>
    </xf>
    <xf numFmtId="0" fontId="12" fillId="0" borderId="4" xfId="1" applyFont="1" applyFill="1" applyBorder="1" applyAlignment="1" applyProtection="1">
      <alignment vertical="center" wrapText="1"/>
    </xf>
    <xf numFmtId="0" fontId="12" fillId="0" borderId="5" xfId="1" applyFont="1" applyFill="1" applyBorder="1" applyAlignment="1" applyProtection="1">
      <alignment vertical="center" wrapText="1"/>
    </xf>
    <xf numFmtId="0" fontId="12" fillId="0" borderId="6" xfId="1" applyFont="1" applyFill="1" applyBorder="1" applyAlignment="1" applyProtection="1">
      <alignment vertical="center" wrapText="1"/>
    </xf>
    <xf numFmtId="0" fontId="6" fillId="0" borderId="29" xfId="1" applyFont="1" applyFill="1" applyBorder="1" applyAlignment="1" applyProtection="1">
      <alignment vertical="center" wrapText="1"/>
    </xf>
    <xf numFmtId="0" fontId="6" fillId="0" borderId="30" xfId="1" applyFont="1" applyFill="1" applyBorder="1" applyAlignment="1" applyProtection="1">
      <alignment vertical="center" wrapText="1"/>
    </xf>
    <xf numFmtId="0" fontId="6" fillId="0" borderId="16" xfId="1" applyFont="1" applyFill="1" applyBorder="1" applyAlignment="1" applyProtection="1">
      <alignment vertical="center" wrapText="1"/>
    </xf>
    <xf numFmtId="0" fontId="6" fillId="0" borderId="4" xfId="1" applyFont="1" applyFill="1" applyBorder="1" applyAlignment="1" applyProtection="1">
      <alignment vertical="center" wrapText="1"/>
    </xf>
    <xf numFmtId="0" fontId="6" fillId="0" borderId="5" xfId="1" applyFont="1" applyFill="1" applyBorder="1" applyAlignment="1" applyProtection="1">
      <alignment vertical="center" wrapText="1"/>
    </xf>
    <xf numFmtId="0" fontId="6" fillId="0" borderId="6" xfId="1" applyFont="1" applyFill="1" applyBorder="1" applyAlignment="1" applyProtection="1">
      <alignment vertical="center" wrapText="1"/>
    </xf>
    <xf numFmtId="0" fontId="9" fillId="0" borderId="4" xfId="1" applyFont="1" applyFill="1" applyBorder="1" applyAlignment="1" applyProtection="1">
      <alignment horizontal="left" vertical="center" wrapText="1" indent="1"/>
    </xf>
    <xf numFmtId="0" fontId="9" fillId="0" borderId="5" xfId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1" xfId="1" applyFont="1" applyBorder="1" applyAlignment="1" applyProtection="1">
      <alignment horizontal="center" vertical="center" wrapText="1"/>
    </xf>
    <xf numFmtId="0" fontId="11" fillId="0" borderId="9" xfId="1" applyFont="1" applyBorder="1" applyAlignment="1" applyProtection="1">
      <alignment horizontal="center" vertical="center" wrapText="1"/>
    </xf>
    <xf numFmtId="0" fontId="11" fillId="0" borderId="8" xfId="1" applyFont="1" applyBorder="1" applyAlignment="1" applyProtection="1">
      <alignment horizontal="center" vertical="center" wrapText="1"/>
    </xf>
    <xf numFmtId="0" fontId="8" fillId="0" borderId="33" xfId="1" applyFont="1" applyFill="1" applyBorder="1" applyAlignment="1" applyProtection="1">
      <alignment horizontal="center" vertical="center" textRotation="90" wrapText="1"/>
    </xf>
    <xf numFmtId="0" fontId="8" fillId="0" borderId="9" xfId="1" applyFont="1" applyFill="1" applyBorder="1" applyAlignment="1" applyProtection="1">
      <alignment horizontal="center" vertical="center" textRotation="90" wrapText="1"/>
    </xf>
    <xf numFmtId="0" fontId="8" fillId="0" borderId="14" xfId="1" applyFont="1" applyFill="1" applyBorder="1" applyAlignment="1" applyProtection="1">
      <alignment horizontal="center" vertical="center" textRotation="90" wrapText="1"/>
    </xf>
    <xf numFmtId="0" fontId="8" fillId="0" borderId="34" xfId="1" applyFont="1" applyFill="1" applyBorder="1" applyAlignment="1" applyProtection="1">
      <alignment vertical="center" wrapText="1"/>
    </xf>
    <xf numFmtId="0" fontId="8" fillId="0" borderId="35" xfId="1" applyFont="1" applyFill="1" applyBorder="1" applyAlignment="1" applyProtection="1">
      <alignment vertical="center" wrapText="1"/>
    </xf>
    <xf numFmtId="0" fontId="8" fillId="0" borderId="36" xfId="1" applyFont="1" applyFill="1" applyBorder="1" applyAlignment="1" applyProtection="1">
      <alignment vertical="center" wrapText="1"/>
    </xf>
    <xf numFmtId="0" fontId="9" fillId="0" borderId="27" xfId="1" applyFont="1" applyFill="1" applyBorder="1" applyAlignment="1" applyProtection="1">
      <alignment horizontal="left" vertical="center" wrapText="1"/>
    </xf>
    <xf numFmtId="0" fontId="9" fillId="0" borderId="38" xfId="1" applyFont="1" applyFill="1" applyBorder="1" applyAlignment="1" applyProtection="1">
      <alignment horizontal="left" vertical="center" wrapText="1"/>
    </xf>
    <xf numFmtId="0" fontId="9" fillId="0" borderId="28" xfId="1" applyFont="1" applyFill="1" applyBorder="1" applyAlignment="1" applyProtection="1">
      <alignment horizontal="left" vertical="center" wrapText="1"/>
    </xf>
    <xf numFmtId="0" fontId="9" fillId="0" borderId="8" xfId="1" applyFont="1" applyFill="1" applyBorder="1" applyAlignment="1" applyProtection="1">
      <alignment vertical="center" wrapText="1"/>
    </xf>
    <xf numFmtId="0" fontId="8" fillId="0" borderId="17" xfId="1" applyFont="1" applyFill="1" applyBorder="1" applyAlignment="1" applyProtection="1">
      <alignment vertical="center" wrapText="1"/>
    </xf>
    <xf numFmtId="0" fontId="22" fillId="0" borderId="39" xfId="1" applyFont="1" applyFill="1" applyBorder="1" applyAlignment="1" applyProtection="1">
      <alignment horizontal="center" vertical="center" textRotation="90" wrapText="1"/>
    </xf>
    <xf numFmtId="0" fontId="1" fillId="0" borderId="20" xfId="1" applyFont="1" applyBorder="1" applyProtection="1"/>
    <xf numFmtId="0" fontId="1" fillId="0" borderId="41" xfId="1" applyFont="1" applyBorder="1" applyProtection="1"/>
    <xf numFmtId="0" fontId="8" fillId="0" borderId="37" xfId="1" applyFont="1" applyFill="1" applyBorder="1" applyAlignment="1" applyProtection="1">
      <alignment vertical="center" wrapText="1"/>
    </xf>
    <xf numFmtId="0" fontId="9" fillId="0" borderId="21" xfId="1" applyFont="1" applyFill="1" applyBorder="1" applyAlignment="1" applyProtection="1">
      <alignment horizontal="left" vertical="center" wrapText="1" indent="2"/>
    </xf>
    <xf numFmtId="0" fontId="9" fillId="0" borderId="5" xfId="1" applyFont="1" applyFill="1" applyBorder="1" applyAlignment="1" applyProtection="1">
      <alignment horizontal="left" vertical="center" wrapText="1" indent="2"/>
    </xf>
    <xf numFmtId="0" fontId="9" fillId="0" borderId="6" xfId="1" applyFont="1" applyFill="1" applyBorder="1" applyAlignment="1" applyProtection="1">
      <alignment horizontal="left" vertical="center" wrapText="1" indent="2"/>
    </xf>
    <xf numFmtId="0" fontId="8" fillId="0" borderId="44" xfId="2" applyFont="1" applyBorder="1" applyAlignment="1" applyProtection="1">
      <alignment horizontal="center" vertical="center"/>
    </xf>
    <xf numFmtId="0" fontId="23" fillId="0" borderId="33" xfId="1" applyFont="1" applyFill="1" applyBorder="1" applyAlignment="1" applyProtection="1">
      <alignment horizontal="center" vertical="center" textRotation="90" wrapText="1"/>
    </xf>
    <xf numFmtId="0" fontId="23" fillId="0" borderId="9" xfId="1" applyFont="1" applyFill="1" applyBorder="1" applyAlignment="1" applyProtection="1">
      <alignment horizontal="center" vertical="center" textRotation="90" wrapText="1"/>
    </xf>
    <xf numFmtId="0" fontId="23" fillId="0" borderId="14" xfId="1" applyFont="1" applyFill="1" applyBorder="1" applyAlignment="1" applyProtection="1">
      <alignment horizontal="center" vertical="center" textRotation="90" wrapText="1"/>
    </xf>
    <xf numFmtId="0" fontId="23" fillId="0" borderId="43" xfId="1" applyFont="1" applyFill="1" applyBorder="1" applyAlignment="1" applyProtection="1">
      <alignment horizontal="center" vertical="center" textRotation="90" wrapText="1"/>
    </xf>
    <xf numFmtId="0" fontId="23" fillId="0" borderId="19" xfId="1" applyFont="1" applyFill="1" applyBorder="1" applyAlignment="1" applyProtection="1">
      <alignment horizontal="center" vertical="center" textRotation="90" wrapText="1"/>
    </xf>
    <xf numFmtId="0" fontId="8" fillId="0" borderId="28" xfId="1" applyFont="1" applyFill="1" applyBorder="1" applyAlignment="1" applyProtection="1">
      <alignment vertical="center" wrapText="1"/>
    </xf>
    <xf numFmtId="0" fontId="22" fillId="0" borderId="33" xfId="1" applyFont="1" applyFill="1" applyBorder="1" applyAlignment="1" applyProtection="1">
      <alignment horizontal="center" vertical="center" textRotation="90" wrapText="1"/>
      <protection locked="0"/>
    </xf>
    <xf numFmtId="0" fontId="22" fillId="0" borderId="9" xfId="1" applyFont="1" applyFill="1" applyBorder="1" applyAlignment="1" applyProtection="1">
      <alignment horizontal="center" vertical="center" textRotation="90" wrapText="1"/>
      <protection locked="0"/>
    </xf>
    <xf numFmtId="0" fontId="22" fillId="0" borderId="14" xfId="1" applyFont="1" applyFill="1" applyBorder="1" applyAlignment="1" applyProtection="1">
      <alignment horizontal="center" vertical="center" textRotation="90" wrapText="1"/>
      <protection locked="0"/>
    </xf>
    <xf numFmtId="49" fontId="6" fillId="0" borderId="0" xfId="2" applyNumberFormat="1" applyFont="1" applyBorder="1" applyAlignment="1" applyProtection="1">
      <alignment horizontal="left" vertical="center" wrapText="1"/>
    </xf>
    <xf numFmtId="0" fontId="9" fillId="0" borderId="45" xfId="2" applyFont="1" applyBorder="1" applyAlignment="1" applyProtection="1">
      <alignment horizontal="center" vertical="center" wrapText="1"/>
    </xf>
    <xf numFmtId="0" fontId="9" fillId="0" borderId="46" xfId="2" applyFont="1" applyBorder="1" applyAlignment="1" applyProtection="1">
      <alignment horizontal="center" vertical="center" wrapText="1"/>
    </xf>
    <xf numFmtId="0" fontId="9" fillId="0" borderId="47" xfId="2" applyFont="1" applyBorder="1" applyAlignment="1" applyProtection="1">
      <alignment horizontal="center" vertical="center" wrapText="1"/>
    </xf>
    <xf numFmtId="0" fontId="9" fillId="0" borderId="52" xfId="2" applyFont="1" applyBorder="1" applyAlignment="1" applyProtection="1">
      <alignment horizontal="center" vertical="center" wrapText="1"/>
    </xf>
    <xf numFmtId="0" fontId="9" fillId="0" borderId="53" xfId="2" applyFont="1" applyBorder="1" applyAlignment="1" applyProtection="1">
      <alignment horizontal="center" vertical="center" wrapText="1"/>
    </xf>
    <xf numFmtId="0" fontId="9" fillId="0" borderId="54" xfId="2" applyFont="1" applyBorder="1" applyAlignment="1" applyProtection="1">
      <alignment horizontal="center" vertical="center" wrapText="1"/>
    </xf>
    <xf numFmtId="0" fontId="9" fillId="0" borderId="48" xfId="2" applyFont="1" applyFill="1" applyBorder="1" applyAlignment="1" applyProtection="1">
      <alignment horizontal="center" vertical="center" wrapText="1"/>
    </xf>
    <xf numFmtId="0" fontId="9" fillId="0" borderId="55" xfId="2" applyFont="1" applyFill="1" applyBorder="1" applyAlignment="1" applyProtection="1">
      <alignment horizontal="center" vertical="center" wrapText="1"/>
    </xf>
    <xf numFmtId="0" fontId="9" fillId="0" borderId="49" xfId="2" applyFont="1" applyFill="1" applyBorder="1" applyAlignment="1" applyProtection="1">
      <alignment horizontal="center" vertical="center" wrapText="1"/>
    </xf>
    <xf numFmtId="0" fontId="9" fillId="0" borderId="56" xfId="2" applyFont="1" applyFill="1" applyBorder="1" applyAlignment="1" applyProtection="1">
      <alignment horizontal="center" vertical="center" wrapText="1"/>
    </xf>
    <xf numFmtId="0" fontId="9" fillId="0" borderId="50" xfId="2" applyFont="1" applyFill="1" applyBorder="1" applyAlignment="1" applyProtection="1">
      <alignment horizontal="left" vertical="center" wrapText="1"/>
    </xf>
    <xf numFmtId="0" fontId="9" fillId="0" borderId="51" xfId="2" applyFont="1" applyFill="1" applyBorder="1" applyAlignment="1" applyProtection="1">
      <alignment horizontal="left" vertical="center" wrapText="1"/>
    </xf>
    <xf numFmtId="0" fontId="9" fillId="0" borderId="57" xfId="2" applyFont="1" applyBorder="1" applyAlignment="1" applyProtection="1">
      <alignment horizontal="center" vertical="center" wrapText="1"/>
    </xf>
    <xf numFmtId="0" fontId="9" fillId="0" borderId="58" xfId="2" applyFont="1" applyFill="1" applyBorder="1" applyAlignment="1" applyProtection="1">
      <alignment horizontal="center" vertical="center" wrapText="1"/>
    </xf>
    <xf numFmtId="0" fontId="9" fillId="0" borderId="59" xfId="2" applyFont="1" applyFill="1" applyBorder="1" applyAlignment="1" applyProtection="1">
      <alignment horizontal="center" vertical="center" wrapText="1"/>
    </xf>
    <xf numFmtId="0" fontId="9" fillId="0" borderId="60" xfId="2" applyFont="1" applyBorder="1" applyAlignment="1" applyProtection="1">
      <alignment horizontal="center" vertical="center" wrapText="1"/>
    </xf>
    <xf numFmtId="0" fontId="9" fillId="0" borderId="61" xfId="2" applyFont="1" applyBorder="1" applyAlignment="1" applyProtection="1">
      <alignment horizontal="center" vertical="center" wrapText="1"/>
    </xf>
    <xf numFmtId="0" fontId="9" fillId="0" borderId="62" xfId="2" applyFont="1" applyBorder="1" applyAlignment="1" applyProtection="1">
      <alignment horizontal="center" vertical="center" wrapText="1"/>
    </xf>
    <xf numFmtId="0" fontId="6" fillId="3" borderId="52" xfId="2" applyFont="1" applyFill="1" applyBorder="1" applyAlignment="1" applyProtection="1">
      <alignment horizontal="center" vertical="center" wrapText="1"/>
    </xf>
    <xf numFmtId="0" fontId="6" fillId="3" borderId="53" xfId="2" applyFont="1" applyFill="1" applyBorder="1" applyAlignment="1" applyProtection="1">
      <alignment horizontal="center" vertical="center" wrapText="1"/>
    </xf>
    <xf numFmtId="0" fontId="6" fillId="3" borderId="65" xfId="2" applyFont="1" applyFill="1" applyBorder="1" applyAlignment="1" applyProtection="1">
      <alignment horizontal="center" vertical="center" wrapText="1"/>
    </xf>
    <xf numFmtId="0" fontId="8" fillId="0" borderId="22" xfId="2" applyFont="1" applyBorder="1" applyAlignment="1" applyProtection="1">
      <alignment horizontal="left" vertical="center" wrapText="1"/>
    </xf>
    <xf numFmtId="0" fontId="8" fillId="0" borderId="23" xfId="2" applyFont="1" applyBorder="1" applyAlignment="1" applyProtection="1">
      <alignment horizontal="left" vertical="center" wrapText="1"/>
    </xf>
    <xf numFmtId="0" fontId="0" fillId="0" borderId="22" xfId="2" applyFont="1" applyBorder="1" applyAlignment="1" applyProtection="1">
      <alignment horizontal="center" vertical="center"/>
    </xf>
    <xf numFmtId="0" fontId="25" fillId="0" borderId="22" xfId="2" applyFont="1" applyBorder="1" applyAlignment="1" applyProtection="1">
      <alignment horizontal="center" vertical="center"/>
    </xf>
    <xf numFmtId="0" fontId="25" fillId="0" borderId="68" xfId="2" applyFont="1" applyBorder="1" applyAlignment="1" applyProtection="1">
      <alignment horizontal="center" vertical="center"/>
    </xf>
    <xf numFmtId="0" fontId="9" fillId="0" borderId="23" xfId="2" applyFont="1" applyBorder="1" applyAlignment="1" applyProtection="1">
      <alignment horizontal="left" vertical="center" wrapText="1" indent="1"/>
    </xf>
    <xf numFmtId="0" fontId="8" fillId="0" borderId="69" xfId="2" applyFont="1" applyBorder="1" applyAlignment="1" applyProtection="1">
      <alignment horizontal="left" vertical="center" wrapText="1"/>
    </xf>
    <xf numFmtId="0" fontId="20" fillId="0" borderId="0" xfId="2" quotePrefix="1" applyFont="1" applyAlignment="1" applyProtection="1">
      <alignment horizontal="left" vertical="center" wrapText="1"/>
    </xf>
    <xf numFmtId="49" fontId="6" fillId="0" borderId="0" xfId="2" applyNumberFormat="1" applyFont="1" applyBorder="1" applyAlignment="1" applyProtection="1">
      <alignment horizontal="left" vertical="center" wrapText="1"/>
      <protection locked="0"/>
    </xf>
    <xf numFmtId="0" fontId="9" fillId="0" borderId="45" xfId="2" applyFont="1" applyBorder="1" applyAlignment="1" applyProtection="1">
      <alignment horizontal="center" vertical="center" wrapText="1"/>
      <protection locked="0"/>
    </xf>
    <xf numFmtId="0" fontId="9" fillId="0" borderId="46" xfId="2" applyFont="1" applyBorder="1" applyAlignment="1" applyProtection="1">
      <alignment horizontal="center" vertical="center" wrapText="1"/>
      <protection locked="0"/>
    </xf>
    <xf numFmtId="0" fontId="9" fillId="0" borderId="47" xfId="2" applyFont="1" applyBorder="1" applyAlignment="1" applyProtection="1">
      <alignment horizontal="center" vertical="center" wrapText="1"/>
      <protection locked="0"/>
    </xf>
    <xf numFmtId="0" fontId="9" fillId="0" borderId="52" xfId="2" applyFont="1" applyBorder="1" applyAlignment="1" applyProtection="1">
      <alignment horizontal="center" vertical="center" wrapText="1"/>
      <protection locked="0"/>
    </xf>
    <xf numFmtId="0" fontId="9" fillId="0" borderId="53" xfId="2" applyFont="1" applyBorder="1" applyAlignment="1" applyProtection="1">
      <alignment horizontal="center" vertical="center" wrapText="1"/>
      <protection locked="0"/>
    </xf>
    <xf numFmtId="0" fontId="9" fillId="0" borderId="54" xfId="2" applyFont="1" applyBorder="1" applyAlignment="1" applyProtection="1">
      <alignment horizontal="center" vertical="center" wrapText="1"/>
      <protection locked="0"/>
    </xf>
    <xf numFmtId="0" fontId="9" fillId="0" borderId="48" xfId="2" applyFont="1" applyFill="1" applyBorder="1" applyAlignment="1" applyProtection="1">
      <alignment horizontal="center" vertical="center" wrapText="1"/>
      <protection locked="0"/>
    </xf>
    <xf numFmtId="0" fontId="9" fillId="0" borderId="55" xfId="2" applyFont="1" applyFill="1" applyBorder="1" applyAlignment="1" applyProtection="1">
      <alignment horizontal="center" vertical="center" wrapText="1"/>
      <protection locked="0"/>
    </xf>
    <xf numFmtId="0" fontId="9" fillId="0" borderId="49" xfId="2" applyFont="1" applyFill="1" applyBorder="1" applyAlignment="1" applyProtection="1">
      <alignment horizontal="center" vertical="center" wrapText="1"/>
      <protection locked="0"/>
    </xf>
    <xf numFmtId="0" fontId="9" fillId="0" borderId="56" xfId="2" applyFont="1" applyFill="1" applyBorder="1" applyAlignment="1" applyProtection="1">
      <alignment horizontal="center" vertical="center" wrapText="1"/>
      <protection locked="0"/>
    </xf>
    <xf numFmtId="0" fontId="9" fillId="0" borderId="50" xfId="2" applyFont="1" applyFill="1" applyBorder="1" applyAlignment="1" applyProtection="1">
      <alignment horizontal="left" vertical="center" wrapText="1"/>
      <protection locked="0"/>
    </xf>
    <xf numFmtId="0" fontId="9" fillId="0" borderId="51" xfId="2" applyFont="1" applyFill="1" applyBorder="1" applyAlignment="1" applyProtection="1">
      <alignment horizontal="left" vertical="center" wrapText="1"/>
      <protection locked="0"/>
    </xf>
    <xf numFmtId="0" fontId="9" fillId="0" borderId="57" xfId="2" applyFont="1" applyBorder="1" applyAlignment="1" applyProtection="1">
      <alignment horizontal="center" vertical="center" wrapText="1"/>
      <protection locked="0"/>
    </xf>
    <xf numFmtId="0" fontId="9" fillId="0" borderId="58" xfId="2" applyFont="1" applyFill="1" applyBorder="1" applyAlignment="1" applyProtection="1">
      <alignment horizontal="center" vertical="center" wrapText="1"/>
      <protection locked="0"/>
    </xf>
    <xf numFmtId="0" fontId="9" fillId="0" borderId="59" xfId="2" applyFont="1" applyFill="1" applyBorder="1" applyAlignment="1" applyProtection="1">
      <alignment horizontal="center" vertical="center" wrapText="1"/>
      <protection locked="0"/>
    </xf>
    <xf numFmtId="0" fontId="9" fillId="0" borderId="60" xfId="2" applyFont="1" applyBorder="1" applyAlignment="1" applyProtection="1">
      <alignment horizontal="center" vertical="center" wrapText="1"/>
      <protection locked="0"/>
    </xf>
    <xf numFmtId="0" fontId="9" fillId="0" borderId="61" xfId="2" applyFont="1" applyBorder="1" applyAlignment="1" applyProtection="1">
      <alignment horizontal="center" vertical="center" wrapText="1"/>
      <protection locked="0"/>
    </xf>
    <xf numFmtId="0" fontId="9" fillId="0" borderId="62" xfId="2" applyFont="1" applyBorder="1" applyAlignment="1" applyProtection="1">
      <alignment horizontal="center" vertical="center" wrapText="1"/>
      <protection locked="0"/>
    </xf>
    <xf numFmtId="0" fontId="6" fillId="3" borderId="52" xfId="2" applyFont="1" applyFill="1" applyBorder="1" applyAlignment="1" applyProtection="1">
      <alignment horizontal="center" vertical="center" wrapText="1"/>
      <protection locked="0"/>
    </xf>
    <xf numFmtId="0" fontId="6" fillId="3" borderId="53" xfId="2" applyFont="1" applyFill="1" applyBorder="1" applyAlignment="1" applyProtection="1">
      <alignment horizontal="center" vertical="center" wrapText="1"/>
      <protection locked="0"/>
    </xf>
    <xf numFmtId="0" fontId="6" fillId="3" borderId="65" xfId="2" applyFont="1" applyFill="1" applyBorder="1" applyAlignment="1" applyProtection="1">
      <alignment horizontal="center" vertical="center" wrapText="1"/>
      <protection locked="0"/>
    </xf>
    <xf numFmtId="0" fontId="8" fillId="0" borderId="22" xfId="2" applyFont="1" applyBorder="1" applyAlignment="1" applyProtection="1">
      <alignment horizontal="left" vertical="center" wrapText="1"/>
      <protection locked="0"/>
    </xf>
    <xf numFmtId="0" fontId="8" fillId="0" borderId="23" xfId="2" applyFont="1" applyBorder="1" applyAlignment="1" applyProtection="1">
      <alignment horizontal="left" vertical="center" wrapText="1"/>
      <protection locked="0"/>
    </xf>
    <xf numFmtId="0" fontId="0" fillId="0" borderId="22" xfId="2" applyFont="1" applyBorder="1" applyAlignment="1" applyProtection="1">
      <alignment horizontal="center" vertical="center"/>
      <protection locked="0"/>
    </xf>
    <xf numFmtId="0" fontId="25" fillId="0" borderId="22" xfId="2" applyFont="1" applyBorder="1" applyAlignment="1" applyProtection="1">
      <alignment horizontal="center" vertical="center"/>
      <protection locked="0"/>
    </xf>
    <xf numFmtId="0" fontId="25" fillId="0" borderId="68" xfId="2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 applyProtection="1">
      <alignment horizontal="left" vertical="center" wrapText="1" indent="1"/>
      <protection locked="0"/>
    </xf>
    <xf numFmtId="0" fontId="8" fillId="0" borderId="69" xfId="2" applyFont="1" applyBorder="1" applyAlignment="1" applyProtection="1">
      <alignment horizontal="left" vertical="center" wrapText="1"/>
      <protection locked="0"/>
    </xf>
    <xf numFmtId="0" fontId="8" fillId="0" borderId="0" xfId="2" applyFont="1" applyBorder="1" applyAlignment="1" applyProtection="1">
      <alignment horizontal="left" wrapText="1"/>
    </xf>
    <xf numFmtId="0" fontId="11" fillId="0" borderId="22" xfId="2" applyFont="1" applyBorder="1" applyAlignment="1" applyProtection="1">
      <alignment horizontal="center" vertical="top" wrapText="1"/>
    </xf>
    <xf numFmtId="0" fontId="11" fillId="0" borderId="73" xfId="2" applyFont="1" applyBorder="1" applyAlignment="1" applyProtection="1">
      <alignment horizontal="center" vertical="top" wrapText="1"/>
    </xf>
    <xf numFmtId="0" fontId="9" fillId="0" borderId="22" xfId="2" applyFont="1" applyBorder="1" applyAlignment="1" applyProtection="1">
      <alignment horizontal="left" vertical="center" wrapText="1"/>
    </xf>
    <xf numFmtId="0" fontId="9" fillId="0" borderId="73" xfId="2" applyFont="1" applyBorder="1" applyAlignment="1" applyProtection="1">
      <alignment horizontal="left" vertical="center" wrapText="1"/>
    </xf>
    <xf numFmtId="0" fontId="9" fillId="0" borderId="74" xfId="2" applyFont="1" applyBorder="1" applyAlignment="1" applyProtection="1">
      <alignment horizontal="center" vertical="center" wrapText="1"/>
    </xf>
    <xf numFmtId="0" fontId="9" fillId="0" borderId="75" xfId="2" applyFont="1" applyBorder="1" applyAlignment="1" applyProtection="1">
      <alignment horizontal="center" vertical="center" wrapText="1"/>
    </xf>
    <xf numFmtId="0" fontId="9" fillId="0" borderId="76" xfId="2" applyFont="1" applyBorder="1" applyAlignment="1" applyProtection="1">
      <alignment horizontal="center" vertical="center" wrapText="1"/>
    </xf>
    <xf numFmtId="0" fontId="9" fillId="0" borderId="57" xfId="2" applyFont="1" applyBorder="1" applyAlignment="1" applyProtection="1">
      <alignment horizontal="left" vertical="center" wrapText="1"/>
    </xf>
    <xf numFmtId="0" fontId="9" fillId="0" borderId="53" xfId="2" applyFont="1" applyBorder="1" applyAlignment="1" applyProtection="1">
      <alignment horizontal="left" vertical="center" wrapText="1"/>
    </xf>
    <xf numFmtId="0" fontId="9" fillId="0" borderId="54" xfId="2" applyFont="1" applyBorder="1" applyAlignment="1" applyProtection="1">
      <alignment horizontal="left" vertical="center" wrapText="1"/>
    </xf>
    <xf numFmtId="0" fontId="9" fillId="0" borderId="74" xfId="2" applyFont="1" applyBorder="1" applyAlignment="1" applyProtection="1">
      <alignment horizontal="left" vertical="center" wrapText="1"/>
    </xf>
    <xf numFmtId="0" fontId="9" fillId="0" borderId="19" xfId="2" applyFont="1" applyBorder="1" applyAlignment="1" applyProtection="1">
      <alignment horizontal="center" vertical="center" wrapText="1"/>
    </xf>
    <xf numFmtId="0" fontId="9" fillId="0" borderId="20" xfId="2" applyFont="1" applyBorder="1" applyAlignment="1" applyProtection="1">
      <alignment horizontal="center" vertical="center" wrapText="1"/>
    </xf>
    <xf numFmtId="0" fontId="9" fillId="0" borderId="43" xfId="2" applyFont="1" applyBorder="1" applyAlignment="1" applyProtection="1">
      <alignment horizontal="center" vertical="center" wrapText="1"/>
    </xf>
    <xf numFmtId="0" fontId="9" fillId="0" borderId="61" xfId="2" applyFont="1" applyBorder="1" applyAlignment="1" applyProtection="1">
      <alignment horizontal="left" vertical="center" wrapText="1"/>
    </xf>
    <xf numFmtId="0" fontId="9" fillId="0" borderId="62" xfId="2" applyFont="1" applyBorder="1" applyAlignment="1" applyProtection="1">
      <alignment horizontal="left" vertical="center" wrapText="1"/>
    </xf>
    <xf numFmtId="0" fontId="9" fillId="0" borderId="21" xfId="2" applyFont="1" applyBorder="1" applyAlignment="1" applyProtection="1">
      <alignment horizontal="left" vertical="center" wrapText="1"/>
    </xf>
    <xf numFmtId="0" fontId="9" fillId="0" borderId="6" xfId="2" applyFont="1" applyBorder="1" applyAlignment="1" applyProtection="1">
      <alignment horizontal="left" vertical="center" wrapText="1"/>
    </xf>
    <xf numFmtId="0" fontId="9" fillId="0" borderId="0" xfId="2" applyFont="1" applyBorder="1" applyAlignment="1" applyProtection="1">
      <alignment horizontal="left" vertical="center" wrapText="1"/>
    </xf>
    <xf numFmtId="0" fontId="9" fillId="0" borderId="77" xfId="2" applyFont="1" applyBorder="1" applyAlignment="1" applyProtection="1">
      <alignment horizontal="left" vertical="center" wrapText="1"/>
    </xf>
    <xf numFmtId="0" fontId="9" fillId="0" borderId="21" xfId="2" applyFont="1" applyBorder="1" applyAlignment="1" applyProtection="1">
      <alignment horizontal="center" vertical="center" wrapText="1"/>
    </xf>
    <xf numFmtId="0" fontId="9" fillId="0" borderId="6" xfId="2" applyFont="1" applyBorder="1" applyAlignment="1" applyProtection="1">
      <alignment horizontal="center" vertical="center" wrapText="1"/>
    </xf>
    <xf numFmtId="0" fontId="29" fillId="0" borderId="0" xfId="2" applyFont="1" applyBorder="1" applyAlignment="1" applyProtection="1">
      <alignment horizontal="center"/>
      <protection locked="0"/>
    </xf>
    <xf numFmtId="0" fontId="9" fillId="0" borderId="76" xfId="2" applyFont="1" applyFill="1" applyBorder="1" applyAlignment="1" applyProtection="1">
      <alignment horizontal="left" vertical="center" wrapText="1"/>
    </xf>
    <xf numFmtId="0" fontId="9" fillId="0" borderId="79" xfId="2" applyFont="1" applyFill="1" applyBorder="1" applyAlignment="1" applyProtection="1">
      <alignment horizontal="left" vertical="center" wrapText="1"/>
    </xf>
    <xf numFmtId="0" fontId="9" fillId="0" borderId="73" xfId="2" applyFont="1" applyFill="1" applyBorder="1" applyAlignment="1" applyProtection="1">
      <alignment horizontal="left" vertical="center" wrapText="1"/>
    </xf>
    <xf numFmtId="0" fontId="9" fillId="0" borderId="22" xfId="2" applyFont="1" applyFill="1" applyBorder="1" applyAlignment="1" applyProtection="1">
      <alignment horizontal="left" vertical="center" wrapText="1"/>
    </xf>
    <xf numFmtId="0" fontId="9" fillId="0" borderId="60" xfId="2" applyFont="1" applyFill="1" applyBorder="1" applyAlignment="1" applyProtection="1">
      <alignment horizontal="left" vertical="center" wrapText="1" indent="4"/>
    </xf>
    <xf numFmtId="0" fontId="9" fillId="0" borderId="61" xfId="2" applyFont="1" applyFill="1" applyBorder="1" applyAlignment="1" applyProtection="1">
      <alignment horizontal="left" vertical="center" wrapText="1" indent="4"/>
    </xf>
    <xf numFmtId="0" fontId="9" fillId="0" borderId="62" xfId="2" applyFont="1" applyFill="1" applyBorder="1" applyAlignment="1" applyProtection="1">
      <alignment horizontal="left" vertical="center" wrapText="1" indent="4"/>
    </xf>
    <xf numFmtId="0" fontId="9" fillId="0" borderId="9" xfId="2" applyFont="1" applyBorder="1" applyAlignment="1" applyProtection="1">
      <alignment horizontal="center" vertical="center" wrapText="1"/>
    </xf>
    <xf numFmtId="0" fontId="9" fillId="0" borderId="14" xfId="2" applyFont="1" applyBorder="1" applyAlignment="1" applyProtection="1">
      <alignment horizontal="center" vertical="center" wrapText="1"/>
    </xf>
    <xf numFmtId="0" fontId="9" fillId="0" borderId="53" xfId="2" applyFont="1" applyFill="1" applyBorder="1" applyAlignment="1" applyProtection="1">
      <alignment horizontal="left" vertical="center" wrapText="1"/>
    </xf>
    <xf numFmtId="0" fontId="9" fillId="0" borderId="54" xfId="2" applyFont="1" applyFill="1" applyBorder="1" applyAlignment="1" applyProtection="1">
      <alignment horizontal="left" vertical="center" wrapText="1"/>
    </xf>
    <xf numFmtId="0" fontId="9" fillId="0" borderId="53" xfId="2" applyFont="1" applyFill="1" applyBorder="1" applyAlignment="1" applyProtection="1">
      <alignment horizontal="left" vertical="center" wrapText="1" indent="2"/>
    </xf>
    <xf numFmtId="0" fontId="9" fillId="0" borderId="54" xfId="2" applyFont="1" applyFill="1" applyBorder="1" applyAlignment="1" applyProtection="1">
      <alignment horizontal="left" vertical="center" wrapText="1" indent="2"/>
    </xf>
    <xf numFmtId="0" fontId="9" fillId="0" borderId="80" xfId="2" applyFont="1" applyFill="1" applyBorder="1" applyAlignment="1" applyProtection="1">
      <alignment horizontal="left" vertical="center" wrapText="1"/>
    </xf>
    <xf numFmtId="0" fontId="9" fillId="0" borderId="81" xfId="2" applyFont="1" applyFill="1" applyBorder="1" applyAlignment="1" applyProtection="1">
      <alignment horizontal="left" vertical="center" wrapText="1"/>
    </xf>
    <xf numFmtId="0" fontId="0" fillId="0" borderId="0" xfId="2" applyFont="1" applyBorder="1" applyAlignment="1" applyProtection="1">
      <alignment horizontal="center" wrapText="1"/>
      <protection locked="0"/>
    </xf>
    <xf numFmtId="0" fontId="25" fillId="0" borderId="0" xfId="2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</cellXfs>
  <cellStyles count="3">
    <cellStyle name="Excel Built-in Normal" xfId="2" xr:uid="{3551D9AC-9A20-42E1-BC4D-3392CA60C525}"/>
    <cellStyle name="Normalny" xfId="0" builtinId="0"/>
    <cellStyle name="Normalny 2" xfId="1" xr:uid="{7AA1BB27-6493-4194-8571-FE445B0B9F49}"/>
  </cellStyles>
  <dxfs count="74"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a%20Anczykowska/Documents/Plan%20na%202021%20rok/korekta%20planu%202021/Kor.%20planu%20na%202021%20druk%20ME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  <sheetName val="dział II"/>
      <sheetName val="dzial III"/>
      <sheetName val="dział IV"/>
    </sheetNames>
    <sheetDataSet>
      <sheetData sheetId="0">
        <row r="3">
          <cell r="A3" t="str">
            <v>Państwowa Wyższa Szkoła Zawodowa w Koninie</v>
          </cell>
        </row>
        <row r="25">
          <cell r="A25" t="str">
            <v>w tym opłaty za korzystanie z domów i stołówek studenckich</v>
          </cell>
        </row>
        <row r="51">
          <cell r="E5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59ED-F1F9-4326-B9F6-558B4712CF56}">
  <sheetPr>
    <pageSetUpPr fitToPage="1"/>
  </sheetPr>
  <dimension ref="A1:K72"/>
  <sheetViews>
    <sheetView tabSelected="1" topLeftCell="A2" workbookViewId="0">
      <selection activeCell="H66" sqref="H66"/>
    </sheetView>
  </sheetViews>
  <sheetFormatPr defaultRowHeight="15"/>
  <cols>
    <col min="1" max="1" width="6.42578125" customWidth="1"/>
    <col min="2" max="2" width="7.42578125" customWidth="1"/>
    <col min="3" max="3" width="78.42578125" customWidth="1"/>
    <col min="4" max="4" width="5.42578125" customWidth="1"/>
    <col min="5" max="5" width="18.42578125" customWidth="1"/>
    <col min="6" max="6" width="19.7109375" customWidth="1"/>
    <col min="7" max="7" width="12.85546875" customWidth="1"/>
  </cols>
  <sheetData>
    <row r="1" spans="1:7" ht="15" customHeight="1">
      <c r="A1" s="172" t="s">
        <v>0</v>
      </c>
      <c r="B1" s="172"/>
      <c r="C1" s="172"/>
      <c r="D1" s="1"/>
      <c r="E1" s="2"/>
    </row>
    <row r="2" spans="1:7" ht="15" customHeight="1">
      <c r="A2" s="173" t="s">
        <v>1</v>
      </c>
      <c r="B2" s="173"/>
      <c r="C2" s="173"/>
      <c r="D2" s="1"/>
      <c r="E2" s="3"/>
    </row>
    <row r="3" spans="1:7" ht="18" customHeight="1">
      <c r="A3" s="174" t="s">
        <v>2</v>
      </c>
      <c r="B3" s="174"/>
      <c r="C3" s="174"/>
      <c r="D3" s="174"/>
      <c r="E3" s="174"/>
    </row>
    <row r="4" spans="1:7" ht="15" customHeight="1">
      <c r="A4" s="175" t="s">
        <v>3</v>
      </c>
      <c r="B4" s="175"/>
      <c r="C4" s="175"/>
      <c r="D4" s="175"/>
      <c r="E4" s="175"/>
    </row>
    <row r="5" spans="1:7" ht="20.25" customHeight="1">
      <c r="A5" s="176" t="s">
        <v>198</v>
      </c>
      <c r="B5" s="176"/>
      <c r="C5" s="176"/>
      <c r="D5" s="176"/>
      <c r="E5" s="176"/>
    </row>
    <row r="6" spans="1:7" ht="18.75">
      <c r="A6" s="4"/>
      <c r="B6" s="4"/>
      <c r="C6" s="4"/>
      <c r="D6" s="4"/>
      <c r="E6" s="5"/>
    </row>
    <row r="7" spans="1:7" ht="15.75">
      <c r="A7" s="177" t="s">
        <v>4</v>
      </c>
      <c r="B7" s="177"/>
      <c r="C7" s="177"/>
      <c r="D7" s="177"/>
      <c r="E7" s="3"/>
    </row>
    <row r="8" spans="1:7" ht="16.5" thickBot="1">
      <c r="A8" s="6" t="s">
        <v>5</v>
      </c>
      <c r="B8" s="7"/>
      <c r="C8" s="7"/>
      <c r="D8" s="1"/>
      <c r="E8" s="3"/>
    </row>
    <row r="9" spans="1:7" ht="30.75" customHeight="1">
      <c r="A9" s="178" t="s">
        <v>6</v>
      </c>
      <c r="B9" s="179"/>
      <c r="C9" s="179"/>
      <c r="D9" s="179"/>
      <c r="E9" s="8" t="s">
        <v>7</v>
      </c>
      <c r="F9" s="8" t="s">
        <v>191</v>
      </c>
    </row>
    <row r="10" spans="1:7">
      <c r="A10" s="180">
        <v>1</v>
      </c>
      <c r="B10" s="181"/>
      <c r="C10" s="181"/>
      <c r="D10" s="182"/>
      <c r="E10" s="9">
        <v>2</v>
      </c>
      <c r="F10" s="9">
        <v>2</v>
      </c>
    </row>
    <row r="11" spans="1:7" ht="18.75" customHeight="1">
      <c r="A11" s="183" t="s">
        <v>8</v>
      </c>
      <c r="B11" s="184"/>
      <c r="C11" s="185"/>
      <c r="D11" s="10" t="s">
        <v>9</v>
      </c>
      <c r="E11" s="11">
        <f>E12+E28</f>
        <v>27085</v>
      </c>
      <c r="F11" s="11">
        <f>F12+F28</f>
        <v>26990.400000000001</v>
      </c>
      <c r="G11" s="160">
        <f>F11-E11</f>
        <v>-94.599999999998545</v>
      </c>
    </row>
    <row r="12" spans="1:7" ht="23.25" customHeight="1">
      <c r="A12" s="186" t="s">
        <v>10</v>
      </c>
      <c r="B12" s="187"/>
      <c r="C12" s="188"/>
      <c r="D12" s="10" t="s">
        <v>11</v>
      </c>
      <c r="E12" s="12">
        <f>E13+E24+E23+E22+E20+E19+E18+E16+E15+E14+E26+E27</f>
        <v>26889.9</v>
      </c>
      <c r="F12" s="12">
        <f>F13+F24+F23+F22+F20+F19+F18+F16+F15+F14+F26+F27</f>
        <v>26846.7</v>
      </c>
      <c r="G12" s="160">
        <f t="shared" ref="G12:G72" si="0">F12-E12</f>
        <v>-43.200000000000728</v>
      </c>
    </row>
    <row r="13" spans="1:7" ht="23.25" customHeight="1">
      <c r="A13" s="189" t="s">
        <v>12</v>
      </c>
      <c r="B13" s="190"/>
      <c r="C13" s="191"/>
      <c r="D13" s="10" t="s">
        <v>13</v>
      </c>
      <c r="E13" s="13">
        <v>23506.400000000001</v>
      </c>
      <c r="F13" s="13">
        <v>23613.5</v>
      </c>
      <c r="G13" s="160">
        <f t="shared" si="0"/>
        <v>107.09999999999854</v>
      </c>
    </row>
    <row r="14" spans="1:7" ht="24.75" customHeight="1">
      <c r="A14" s="170" t="s">
        <v>14</v>
      </c>
      <c r="B14" s="171"/>
      <c r="C14" s="171"/>
      <c r="D14" s="14" t="s">
        <v>15</v>
      </c>
      <c r="E14" s="15"/>
      <c r="F14" s="15"/>
      <c r="G14" s="160">
        <f t="shared" si="0"/>
        <v>0</v>
      </c>
    </row>
    <row r="15" spans="1:7" ht="18" customHeight="1">
      <c r="A15" s="170" t="s">
        <v>16</v>
      </c>
      <c r="B15" s="171"/>
      <c r="C15" s="171"/>
      <c r="D15" s="14" t="s">
        <v>17</v>
      </c>
      <c r="E15" s="15"/>
      <c r="F15" s="15"/>
      <c r="G15" s="160">
        <f t="shared" si="0"/>
        <v>0</v>
      </c>
    </row>
    <row r="16" spans="1:7" ht="18" customHeight="1">
      <c r="A16" s="170" t="s">
        <v>18</v>
      </c>
      <c r="B16" s="171"/>
      <c r="C16" s="171"/>
      <c r="D16" s="14" t="s">
        <v>19</v>
      </c>
      <c r="E16" s="15">
        <v>1867</v>
      </c>
      <c r="F16" s="15">
        <v>1860</v>
      </c>
      <c r="G16" s="160">
        <f t="shared" si="0"/>
        <v>-7</v>
      </c>
    </row>
    <row r="17" spans="1:7" ht="18" customHeight="1">
      <c r="A17" s="195" t="s">
        <v>20</v>
      </c>
      <c r="B17" s="196"/>
      <c r="C17" s="196"/>
      <c r="D17" s="14" t="s">
        <v>21</v>
      </c>
      <c r="E17" s="15">
        <v>1506.3</v>
      </c>
      <c r="F17" s="15">
        <v>1538</v>
      </c>
      <c r="G17" s="160">
        <f t="shared" si="0"/>
        <v>31.700000000000045</v>
      </c>
    </row>
    <row r="18" spans="1:7" ht="18" customHeight="1">
      <c r="A18" s="170" t="s">
        <v>22</v>
      </c>
      <c r="B18" s="171"/>
      <c r="C18" s="171"/>
      <c r="D18" s="10" t="s">
        <v>23</v>
      </c>
      <c r="E18" s="15"/>
      <c r="F18" s="15"/>
      <c r="G18" s="160">
        <f t="shared" si="0"/>
        <v>0</v>
      </c>
    </row>
    <row r="19" spans="1:7" ht="18" customHeight="1">
      <c r="A19" s="170" t="s">
        <v>24</v>
      </c>
      <c r="B19" s="171"/>
      <c r="C19" s="171"/>
      <c r="D19" s="10" t="s">
        <v>25</v>
      </c>
      <c r="E19" s="15"/>
      <c r="F19" s="15"/>
      <c r="G19" s="160">
        <f t="shared" si="0"/>
        <v>0</v>
      </c>
    </row>
    <row r="20" spans="1:7" ht="32.25" customHeight="1">
      <c r="A20" s="170" t="s">
        <v>26</v>
      </c>
      <c r="B20" s="171"/>
      <c r="C20" s="171"/>
      <c r="D20" s="10" t="s">
        <v>27</v>
      </c>
      <c r="E20" s="15">
        <v>302.2</v>
      </c>
      <c r="F20" s="15">
        <v>210</v>
      </c>
      <c r="G20" s="160">
        <f t="shared" si="0"/>
        <v>-92.199999999999989</v>
      </c>
    </row>
    <row r="21" spans="1:7" ht="18" customHeight="1">
      <c r="A21" s="195" t="s">
        <v>28</v>
      </c>
      <c r="B21" s="196"/>
      <c r="C21" s="196"/>
      <c r="D21" s="14" t="s">
        <v>29</v>
      </c>
      <c r="E21" s="15">
        <v>302.2</v>
      </c>
      <c r="F21" s="15">
        <v>210</v>
      </c>
      <c r="G21" s="160">
        <f t="shared" si="0"/>
        <v>-92.199999999999989</v>
      </c>
    </row>
    <row r="22" spans="1:7" ht="18" customHeight="1">
      <c r="A22" s="170" t="s">
        <v>30</v>
      </c>
      <c r="B22" s="171"/>
      <c r="C22" s="171"/>
      <c r="D22" s="14" t="s">
        <v>31</v>
      </c>
      <c r="E22" s="15"/>
      <c r="F22" s="15"/>
      <c r="G22" s="160">
        <f t="shared" si="0"/>
        <v>0</v>
      </c>
    </row>
    <row r="23" spans="1:7" ht="33" customHeight="1">
      <c r="A23" s="170" t="s">
        <v>32</v>
      </c>
      <c r="B23" s="171"/>
      <c r="C23" s="171"/>
      <c r="D23" s="14" t="s">
        <v>33</v>
      </c>
      <c r="E23" s="15">
        <v>544</v>
      </c>
      <c r="F23" s="15">
        <v>464</v>
      </c>
      <c r="G23" s="160">
        <f t="shared" si="0"/>
        <v>-80</v>
      </c>
    </row>
    <row r="24" spans="1:7" ht="18" customHeight="1">
      <c r="A24" s="170" t="s">
        <v>34</v>
      </c>
      <c r="B24" s="171"/>
      <c r="C24" s="171"/>
      <c r="D24" s="14" t="s">
        <v>35</v>
      </c>
      <c r="E24" s="15">
        <v>667.3</v>
      </c>
      <c r="F24" s="15">
        <v>695.7</v>
      </c>
      <c r="G24" s="160">
        <f t="shared" si="0"/>
        <v>28.400000000000091</v>
      </c>
    </row>
    <row r="25" spans="1:7" ht="18" customHeight="1">
      <c r="A25" s="195" t="s">
        <v>36</v>
      </c>
      <c r="B25" s="196"/>
      <c r="C25" s="196"/>
      <c r="D25" s="14" t="s">
        <v>37</v>
      </c>
      <c r="E25" s="15">
        <v>150</v>
      </c>
      <c r="F25" s="15">
        <v>200</v>
      </c>
      <c r="G25" s="160">
        <f t="shared" si="0"/>
        <v>50</v>
      </c>
    </row>
    <row r="26" spans="1:7" ht="18" customHeight="1">
      <c r="A26" s="192" t="s">
        <v>38</v>
      </c>
      <c r="B26" s="193"/>
      <c r="C26" s="194"/>
      <c r="D26" s="14" t="s">
        <v>39</v>
      </c>
      <c r="E26" s="15"/>
      <c r="F26" s="15"/>
      <c r="G26" s="160">
        <f t="shared" si="0"/>
        <v>0</v>
      </c>
    </row>
    <row r="27" spans="1:7" ht="18" customHeight="1">
      <c r="A27" s="192" t="s">
        <v>40</v>
      </c>
      <c r="B27" s="193"/>
      <c r="C27" s="194"/>
      <c r="D27" s="14" t="s">
        <v>41</v>
      </c>
      <c r="E27" s="15">
        <v>3</v>
      </c>
      <c r="F27" s="15">
        <v>3.5</v>
      </c>
      <c r="G27" s="160">
        <f t="shared" si="0"/>
        <v>0.5</v>
      </c>
    </row>
    <row r="28" spans="1:7" ht="18" customHeight="1">
      <c r="A28" s="197" t="s">
        <v>42</v>
      </c>
      <c r="B28" s="198"/>
      <c r="C28" s="199"/>
      <c r="D28" s="14" t="s">
        <v>43</v>
      </c>
      <c r="E28" s="16">
        <f>E29+E30</f>
        <v>195.1</v>
      </c>
      <c r="F28" s="16">
        <f>F29+F30</f>
        <v>143.70000000000002</v>
      </c>
      <c r="G28" s="160">
        <f t="shared" si="0"/>
        <v>-51.399999999999977</v>
      </c>
    </row>
    <row r="29" spans="1:7" ht="18" customHeight="1">
      <c r="A29" s="200" t="s">
        <v>44</v>
      </c>
      <c r="B29" s="201"/>
      <c r="C29" s="202"/>
      <c r="D29" s="14" t="s">
        <v>45</v>
      </c>
      <c r="E29" s="15">
        <v>0.4</v>
      </c>
      <c r="F29" s="15">
        <v>0.4</v>
      </c>
      <c r="G29" s="160">
        <f t="shared" si="0"/>
        <v>0</v>
      </c>
    </row>
    <row r="30" spans="1:7" ht="18" customHeight="1">
      <c r="A30" s="203" t="s">
        <v>46</v>
      </c>
      <c r="B30" s="204"/>
      <c r="C30" s="205"/>
      <c r="D30" s="14" t="s">
        <v>47</v>
      </c>
      <c r="E30" s="17">
        <f>E31+E32</f>
        <v>194.7</v>
      </c>
      <c r="F30" s="17">
        <f>F31+F32</f>
        <v>143.30000000000001</v>
      </c>
      <c r="G30" s="160">
        <f t="shared" si="0"/>
        <v>-51.399999999999977</v>
      </c>
    </row>
    <row r="31" spans="1:7" ht="24" customHeight="1">
      <c r="A31" s="206" t="s">
        <v>48</v>
      </c>
      <c r="B31" s="171" t="s">
        <v>49</v>
      </c>
      <c r="C31" s="171"/>
      <c r="D31" s="14" t="s">
        <v>50</v>
      </c>
      <c r="E31" s="15"/>
      <c r="F31" s="15">
        <v>0.5</v>
      </c>
      <c r="G31" s="160">
        <f t="shared" si="0"/>
        <v>0.5</v>
      </c>
    </row>
    <row r="32" spans="1:7" ht="21.75" customHeight="1">
      <c r="A32" s="206"/>
      <c r="B32" s="171" t="s">
        <v>51</v>
      </c>
      <c r="C32" s="171"/>
      <c r="D32" s="18" t="s">
        <v>52</v>
      </c>
      <c r="E32" s="15">
        <v>194.7</v>
      </c>
      <c r="F32" s="15">
        <v>142.80000000000001</v>
      </c>
      <c r="G32" s="160">
        <f t="shared" si="0"/>
        <v>-51.899999999999977</v>
      </c>
    </row>
    <row r="33" spans="1:11" ht="54.75" customHeight="1" thickBot="1">
      <c r="A33" s="207"/>
      <c r="B33" s="208" t="s">
        <v>53</v>
      </c>
      <c r="C33" s="209"/>
      <c r="D33" s="19">
        <v>23</v>
      </c>
      <c r="E33" s="20">
        <v>112.8</v>
      </c>
      <c r="F33" s="20">
        <v>51.3</v>
      </c>
      <c r="G33" s="160">
        <f t="shared" si="0"/>
        <v>-61.5</v>
      </c>
    </row>
    <row r="34" spans="1:11" ht="15.75">
      <c r="A34" s="213"/>
      <c r="B34" s="213"/>
      <c r="C34" s="213"/>
      <c r="D34" s="21"/>
      <c r="E34" s="3"/>
      <c r="G34" s="160"/>
    </row>
    <row r="35" spans="1:11" ht="15.75" customHeight="1">
      <c r="A35" s="213" t="s">
        <v>54</v>
      </c>
      <c r="B35" s="213"/>
      <c r="C35" s="213"/>
      <c r="D35" s="213"/>
      <c r="E35" s="3"/>
      <c r="G35" s="160"/>
    </row>
    <row r="36" spans="1:11" ht="16.5" thickBot="1">
      <c r="A36" s="22"/>
      <c r="B36" s="22"/>
      <c r="C36" s="22"/>
      <c r="D36" s="22"/>
      <c r="E36" s="3"/>
      <c r="G36" s="160"/>
    </row>
    <row r="37" spans="1:11" ht="35.25" customHeight="1">
      <c r="A37" s="178" t="s">
        <v>6</v>
      </c>
      <c r="B37" s="179"/>
      <c r="C37" s="179"/>
      <c r="D37" s="179"/>
      <c r="E37" s="8" t="s">
        <v>7</v>
      </c>
      <c r="F37" s="8" t="s">
        <v>191</v>
      </c>
      <c r="G37" s="160"/>
    </row>
    <row r="38" spans="1:11">
      <c r="A38" s="180">
        <v>1</v>
      </c>
      <c r="B38" s="181"/>
      <c r="C38" s="181"/>
      <c r="D38" s="182"/>
      <c r="E38" s="9">
        <v>2</v>
      </c>
      <c r="F38" s="9">
        <v>2</v>
      </c>
      <c r="G38" s="160"/>
    </row>
    <row r="39" spans="1:11" ht="18.75" customHeight="1">
      <c r="A39" s="183" t="s">
        <v>55</v>
      </c>
      <c r="B39" s="184"/>
      <c r="C39" s="185"/>
      <c r="D39" s="10">
        <f>D33+1</f>
        <v>24</v>
      </c>
      <c r="E39" s="11">
        <f>E40+E59</f>
        <v>26184.2</v>
      </c>
      <c r="F39" s="11">
        <f>F40+F59</f>
        <v>24942.400000000001</v>
      </c>
      <c r="G39" s="160">
        <f t="shared" si="0"/>
        <v>-1241.7999999999993</v>
      </c>
    </row>
    <row r="40" spans="1:11" ht="18" customHeight="1">
      <c r="A40" s="186" t="s">
        <v>56</v>
      </c>
      <c r="B40" s="187"/>
      <c r="C40" s="188"/>
      <c r="D40" s="10">
        <f>D39+1</f>
        <v>25</v>
      </c>
      <c r="E40" s="12">
        <f>E56</f>
        <v>26163.7</v>
      </c>
      <c r="F40" s="12">
        <f>F56</f>
        <v>24899.9</v>
      </c>
      <c r="G40" s="160">
        <f t="shared" si="0"/>
        <v>-1263.7999999999993</v>
      </c>
    </row>
    <row r="41" spans="1:11" ht="18" customHeight="1">
      <c r="A41" s="200" t="s">
        <v>57</v>
      </c>
      <c r="B41" s="201"/>
      <c r="C41" s="202"/>
      <c r="D41" s="23">
        <f t="shared" ref="D41:D72" si="1">D40+1</f>
        <v>26</v>
      </c>
      <c r="E41" s="24">
        <v>1019.3</v>
      </c>
      <c r="F41" s="24">
        <v>720</v>
      </c>
      <c r="G41" s="160">
        <f t="shared" si="0"/>
        <v>-299.29999999999995</v>
      </c>
    </row>
    <row r="42" spans="1:11" ht="18" customHeight="1">
      <c r="A42" s="200" t="s">
        <v>58</v>
      </c>
      <c r="B42" s="201"/>
      <c r="C42" s="202"/>
      <c r="D42" s="23">
        <f t="shared" si="1"/>
        <v>27</v>
      </c>
      <c r="E42" s="24">
        <v>2246.1999999999998</v>
      </c>
      <c r="F42" s="24">
        <v>2246.1999999999998</v>
      </c>
      <c r="G42" s="160">
        <f t="shared" si="0"/>
        <v>0</v>
      </c>
    </row>
    <row r="43" spans="1:11" ht="18" customHeight="1">
      <c r="A43" s="200" t="s">
        <v>59</v>
      </c>
      <c r="B43" s="201"/>
      <c r="C43" s="202"/>
      <c r="D43" s="23">
        <f t="shared" si="1"/>
        <v>28</v>
      </c>
      <c r="E43" s="24">
        <v>2564.1</v>
      </c>
      <c r="F43" s="24">
        <v>2420.1999999999998</v>
      </c>
      <c r="G43" s="160">
        <f t="shared" si="0"/>
        <v>-143.90000000000009</v>
      </c>
      <c r="K43" s="161"/>
    </row>
    <row r="44" spans="1:11" ht="18" customHeight="1">
      <c r="A44" s="200" t="s">
        <v>60</v>
      </c>
      <c r="B44" s="201"/>
      <c r="C44" s="202"/>
      <c r="D44" s="23">
        <f t="shared" si="1"/>
        <v>29</v>
      </c>
      <c r="E44" s="24">
        <v>8</v>
      </c>
      <c r="F44" s="24">
        <v>26</v>
      </c>
      <c r="G44" s="160">
        <f t="shared" si="0"/>
        <v>18</v>
      </c>
    </row>
    <row r="45" spans="1:11" ht="18" customHeight="1">
      <c r="A45" s="200" t="s">
        <v>61</v>
      </c>
      <c r="B45" s="201"/>
      <c r="C45" s="202"/>
      <c r="D45" s="23">
        <f t="shared" si="1"/>
        <v>30</v>
      </c>
      <c r="E45" s="24">
        <v>15647.3</v>
      </c>
      <c r="F45" s="24">
        <v>15130</v>
      </c>
      <c r="G45" s="160">
        <f t="shared" si="0"/>
        <v>-517.29999999999927</v>
      </c>
    </row>
    <row r="46" spans="1:11" ht="18" customHeight="1">
      <c r="A46" s="210" t="s">
        <v>62</v>
      </c>
      <c r="B46" s="211"/>
      <c r="C46" s="212"/>
      <c r="D46" s="23">
        <f t="shared" si="1"/>
        <v>31</v>
      </c>
      <c r="E46" s="24">
        <v>14589.2</v>
      </c>
      <c r="F46" s="24">
        <v>14155.5</v>
      </c>
      <c r="G46" s="160">
        <f t="shared" si="0"/>
        <v>-433.70000000000073</v>
      </c>
    </row>
    <row r="47" spans="1:11" ht="18" customHeight="1">
      <c r="A47" s="200" t="s">
        <v>63</v>
      </c>
      <c r="B47" s="201"/>
      <c r="C47" s="202"/>
      <c r="D47" s="23">
        <f t="shared" si="1"/>
        <v>32</v>
      </c>
      <c r="E47" s="24">
        <v>3729.2</v>
      </c>
      <c r="F47" s="24">
        <v>3495</v>
      </c>
      <c r="G47" s="160">
        <f t="shared" si="0"/>
        <v>-234.19999999999982</v>
      </c>
    </row>
    <row r="48" spans="1:11" ht="18" customHeight="1">
      <c r="A48" s="214" t="s">
        <v>64</v>
      </c>
      <c r="B48" s="201" t="s">
        <v>65</v>
      </c>
      <c r="C48" s="202"/>
      <c r="D48" s="23">
        <f t="shared" si="1"/>
        <v>33</v>
      </c>
      <c r="E48" s="24">
        <v>2874.3</v>
      </c>
      <c r="F48" s="24">
        <v>2650</v>
      </c>
      <c r="G48" s="160">
        <f t="shared" si="0"/>
        <v>-224.30000000000018</v>
      </c>
    </row>
    <row r="49" spans="1:7" ht="31.5">
      <c r="A49" s="215"/>
      <c r="B49" s="25" t="s">
        <v>66</v>
      </c>
      <c r="C49" s="26" t="s">
        <v>67</v>
      </c>
      <c r="D49" s="23">
        <f t="shared" si="1"/>
        <v>34</v>
      </c>
      <c r="E49" s="24"/>
      <c r="F49" s="24"/>
      <c r="G49" s="160">
        <f t="shared" si="0"/>
        <v>0</v>
      </c>
    </row>
    <row r="50" spans="1:7" ht="18" customHeight="1">
      <c r="A50" s="215"/>
      <c r="B50" s="216" t="s">
        <v>68</v>
      </c>
      <c r="C50" s="202"/>
      <c r="D50" s="23">
        <f t="shared" si="1"/>
        <v>35</v>
      </c>
      <c r="E50" s="24">
        <v>759.9</v>
      </c>
      <c r="F50" s="24">
        <v>759.9</v>
      </c>
      <c r="G50" s="160">
        <f t="shared" si="0"/>
        <v>0</v>
      </c>
    </row>
    <row r="51" spans="1:7" ht="18" customHeight="1">
      <c r="A51" s="215"/>
      <c r="B51" s="216" t="s">
        <v>69</v>
      </c>
      <c r="C51" s="202"/>
      <c r="D51" s="23">
        <f t="shared" si="1"/>
        <v>36</v>
      </c>
      <c r="E51" s="24"/>
      <c r="F51" s="24"/>
      <c r="G51" s="160">
        <f t="shared" si="0"/>
        <v>0</v>
      </c>
    </row>
    <row r="52" spans="1:7" ht="18" customHeight="1">
      <c r="A52" s="215"/>
      <c r="B52" s="216" t="s">
        <v>70</v>
      </c>
      <c r="C52" s="202"/>
      <c r="D52" s="23">
        <f t="shared" si="1"/>
        <v>37</v>
      </c>
      <c r="E52" s="24"/>
      <c r="F52" s="24"/>
      <c r="G52" s="160">
        <f t="shared" si="0"/>
        <v>0</v>
      </c>
    </row>
    <row r="53" spans="1:7" ht="18" customHeight="1">
      <c r="A53" s="200" t="s">
        <v>71</v>
      </c>
      <c r="B53" s="201"/>
      <c r="C53" s="202"/>
      <c r="D53" s="23">
        <f t="shared" si="1"/>
        <v>38</v>
      </c>
      <c r="E53" s="24">
        <v>699.6</v>
      </c>
      <c r="F53" s="24">
        <v>612.5</v>
      </c>
      <c r="G53" s="160">
        <f t="shared" si="0"/>
        <v>-87.100000000000023</v>
      </c>
    </row>
    <row r="54" spans="1:7" ht="18" customHeight="1">
      <c r="A54" s="200" t="s">
        <v>72</v>
      </c>
      <c r="B54" s="201"/>
      <c r="C54" s="202"/>
      <c r="D54" s="23">
        <f t="shared" si="1"/>
        <v>39</v>
      </c>
      <c r="E54" s="27">
        <f>E41+E42+E43+E44+E45+E47+E53</f>
        <v>25913.7</v>
      </c>
      <c r="F54" s="27">
        <f>F41+F42+F43+F44+F45+F47+F53</f>
        <v>24649.9</v>
      </c>
      <c r="G54" s="160">
        <f t="shared" si="0"/>
        <v>-1263.7999999999993</v>
      </c>
    </row>
    <row r="55" spans="1:7" ht="21.75" customHeight="1">
      <c r="A55" s="217" t="s">
        <v>73</v>
      </c>
      <c r="B55" s="218"/>
      <c r="C55" s="218"/>
      <c r="D55" s="23">
        <f t="shared" si="1"/>
        <v>40</v>
      </c>
      <c r="E55" s="15">
        <v>250</v>
      </c>
      <c r="F55" s="15">
        <v>250</v>
      </c>
      <c r="G55" s="160">
        <f t="shared" si="0"/>
        <v>0</v>
      </c>
    </row>
    <row r="56" spans="1:7" ht="18" customHeight="1">
      <c r="A56" s="219" t="s">
        <v>74</v>
      </c>
      <c r="B56" s="220"/>
      <c r="C56" s="221"/>
      <c r="D56" s="23">
        <f t="shared" si="1"/>
        <v>41</v>
      </c>
      <c r="E56" s="27">
        <f>E54+E55</f>
        <v>26163.7</v>
      </c>
      <c r="F56" s="27">
        <f>F54+F55</f>
        <v>24899.9</v>
      </c>
      <c r="G56" s="160">
        <f t="shared" si="0"/>
        <v>-1263.7999999999993</v>
      </c>
    </row>
    <row r="57" spans="1:7" ht="18" customHeight="1">
      <c r="A57" s="222" t="s">
        <v>64</v>
      </c>
      <c r="B57" s="224" t="s">
        <v>75</v>
      </c>
      <c r="C57" s="191"/>
      <c r="D57" s="23">
        <f t="shared" si="1"/>
        <v>42</v>
      </c>
      <c r="E57" s="24">
        <v>561.4</v>
      </c>
      <c r="F57" s="24">
        <v>532.79999999999995</v>
      </c>
      <c r="G57" s="160">
        <f t="shared" si="0"/>
        <v>-28.600000000000023</v>
      </c>
    </row>
    <row r="58" spans="1:7" ht="18" customHeight="1">
      <c r="A58" s="223"/>
      <c r="B58" s="191" t="s">
        <v>76</v>
      </c>
      <c r="C58" s="171"/>
      <c r="D58" s="23">
        <f t="shared" si="1"/>
        <v>43</v>
      </c>
      <c r="E58" s="28"/>
      <c r="F58" s="28"/>
      <c r="G58" s="160">
        <f t="shared" si="0"/>
        <v>0</v>
      </c>
    </row>
    <row r="59" spans="1:7" ht="18" customHeight="1">
      <c r="A59" s="225" t="s">
        <v>77</v>
      </c>
      <c r="B59" s="226"/>
      <c r="C59" s="227"/>
      <c r="D59" s="23">
        <f t="shared" si="1"/>
        <v>44</v>
      </c>
      <c r="E59" s="29">
        <f>E60+E61</f>
        <v>20.5</v>
      </c>
      <c r="F59" s="29">
        <f>F60+F61</f>
        <v>42.5</v>
      </c>
      <c r="G59" s="160">
        <f t="shared" si="0"/>
        <v>22</v>
      </c>
    </row>
    <row r="60" spans="1:7" ht="18" customHeight="1">
      <c r="A60" s="200" t="s">
        <v>78</v>
      </c>
      <c r="B60" s="201"/>
      <c r="C60" s="202"/>
      <c r="D60" s="23">
        <f t="shared" si="1"/>
        <v>45</v>
      </c>
      <c r="E60" s="24">
        <v>0.5</v>
      </c>
      <c r="F60" s="24">
        <v>0.5</v>
      </c>
      <c r="G60" s="160">
        <f t="shared" si="0"/>
        <v>0</v>
      </c>
    </row>
    <row r="61" spans="1:7" ht="18" customHeight="1">
      <c r="A61" s="200" t="s">
        <v>79</v>
      </c>
      <c r="B61" s="201"/>
      <c r="C61" s="202"/>
      <c r="D61" s="23">
        <f t="shared" si="1"/>
        <v>46</v>
      </c>
      <c r="E61" s="27">
        <f>E62+E63</f>
        <v>20</v>
      </c>
      <c r="F61" s="27">
        <f>F62+F63</f>
        <v>42</v>
      </c>
      <c r="G61" s="160">
        <f t="shared" si="0"/>
        <v>22</v>
      </c>
    </row>
    <row r="62" spans="1:7" ht="18" customHeight="1">
      <c r="A62" s="206" t="s">
        <v>48</v>
      </c>
      <c r="B62" s="171" t="s">
        <v>80</v>
      </c>
      <c r="C62" s="171"/>
      <c r="D62" s="23">
        <f t="shared" si="1"/>
        <v>47</v>
      </c>
      <c r="E62" s="24"/>
      <c r="F62" s="24"/>
      <c r="G62" s="160">
        <f t="shared" si="0"/>
        <v>0</v>
      </c>
    </row>
    <row r="63" spans="1:7" ht="18" customHeight="1">
      <c r="A63" s="206"/>
      <c r="B63" s="171" t="s">
        <v>81</v>
      </c>
      <c r="C63" s="171"/>
      <c r="D63" s="23">
        <f t="shared" si="1"/>
        <v>48</v>
      </c>
      <c r="E63" s="24">
        <v>20</v>
      </c>
      <c r="F63" s="24">
        <v>42</v>
      </c>
      <c r="G63" s="160">
        <f t="shared" si="0"/>
        <v>22</v>
      </c>
    </row>
    <row r="64" spans="1:7" ht="18.75" customHeight="1">
      <c r="A64" s="234" t="s">
        <v>82</v>
      </c>
      <c r="B64" s="235"/>
      <c r="C64" s="236"/>
      <c r="D64" s="23">
        <f t="shared" si="1"/>
        <v>49</v>
      </c>
      <c r="E64" s="30">
        <f>E11-E39</f>
        <v>900.79999999999927</v>
      </c>
      <c r="F64" s="30">
        <f>F11-F39</f>
        <v>2048</v>
      </c>
      <c r="G64" s="160">
        <f t="shared" si="0"/>
        <v>1147.2000000000007</v>
      </c>
    </row>
    <row r="65" spans="1:7" ht="18.75" customHeight="1">
      <c r="A65" s="234" t="s">
        <v>83</v>
      </c>
      <c r="B65" s="235"/>
      <c r="C65" s="236"/>
      <c r="D65" s="23">
        <f t="shared" si="1"/>
        <v>50</v>
      </c>
      <c r="E65" s="24">
        <v>50</v>
      </c>
      <c r="F65" s="24">
        <v>50</v>
      </c>
      <c r="G65" s="160">
        <f t="shared" si="0"/>
        <v>0</v>
      </c>
    </row>
    <row r="66" spans="1:7" ht="18" customHeight="1">
      <c r="A66" s="237" t="s">
        <v>84</v>
      </c>
      <c r="B66" s="238"/>
      <c r="C66" s="239"/>
      <c r="D66" s="23">
        <f t="shared" si="1"/>
        <v>51</v>
      </c>
      <c r="E66" s="24">
        <v>20</v>
      </c>
      <c r="F66" s="24">
        <v>20</v>
      </c>
      <c r="G66" s="160">
        <f t="shared" si="0"/>
        <v>0</v>
      </c>
    </row>
    <row r="67" spans="1:7" ht="18.75" customHeight="1">
      <c r="A67" s="234" t="s">
        <v>85</v>
      </c>
      <c r="B67" s="235"/>
      <c r="C67" s="236"/>
      <c r="D67" s="23">
        <f t="shared" si="1"/>
        <v>52</v>
      </c>
      <c r="E67" s="24">
        <v>70</v>
      </c>
      <c r="F67" s="24">
        <v>70</v>
      </c>
      <c r="G67" s="160">
        <f t="shared" si="0"/>
        <v>0</v>
      </c>
    </row>
    <row r="68" spans="1:7" ht="18" customHeight="1">
      <c r="A68" s="237" t="s">
        <v>86</v>
      </c>
      <c r="B68" s="238"/>
      <c r="C68" s="239"/>
      <c r="D68" s="23">
        <f t="shared" si="1"/>
        <v>53</v>
      </c>
      <c r="E68" s="24">
        <v>0</v>
      </c>
      <c r="F68" s="24">
        <v>0</v>
      </c>
      <c r="G68" s="160">
        <f t="shared" si="0"/>
        <v>0</v>
      </c>
    </row>
    <row r="69" spans="1:7" ht="18.75" customHeight="1">
      <c r="A69" s="234" t="s">
        <v>87</v>
      </c>
      <c r="B69" s="235"/>
      <c r="C69" s="236"/>
      <c r="D69" s="23">
        <f t="shared" si="1"/>
        <v>54</v>
      </c>
      <c r="E69" s="30">
        <f>E64+E65-E67</f>
        <v>880.79999999999927</v>
      </c>
      <c r="F69" s="30">
        <f>F64+F65-F67</f>
        <v>2028</v>
      </c>
      <c r="G69" s="160">
        <f t="shared" si="0"/>
        <v>1147.2000000000007</v>
      </c>
    </row>
    <row r="70" spans="1:7" ht="18.75" customHeight="1">
      <c r="A70" s="228" t="s">
        <v>88</v>
      </c>
      <c r="B70" s="229"/>
      <c r="C70" s="230"/>
      <c r="D70" s="23">
        <f t="shared" si="1"/>
        <v>55</v>
      </c>
      <c r="E70" s="24">
        <v>1.2</v>
      </c>
      <c r="F70" s="24">
        <v>0.6</v>
      </c>
      <c r="G70" s="160">
        <f t="shared" si="0"/>
        <v>-0.6</v>
      </c>
    </row>
    <row r="71" spans="1:7" ht="18.75" customHeight="1">
      <c r="A71" s="228" t="s">
        <v>89</v>
      </c>
      <c r="B71" s="229"/>
      <c r="C71" s="230"/>
      <c r="D71" s="23">
        <f t="shared" si="1"/>
        <v>56</v>
      </c>
      <c r="E71" s="24"/>
      <c r="F71" s="24"/>
      <c r="G71" s="160">
        <f t="shared" si="0"/>
        <v>0</v>
      </c>
    </row>
    <row r="72" spans="1:7" ht="19.5" customHeight="1" thickBot="1">
      <c r="A72" s="231" t="s">
        <v>90</v>
      </c>
      <c r="B72" s="232"/>
      <c r="C72" s="233"/>
      <c r="D72" s="32">
        <f t="shared" si="1"/>
        <v>57</v>
      </c>
      <c r="E72" s="31">
        <f>E69-E70-E71</f>
        <v>879.59999999999923</v>
      </c>
      <c r="F72" s="31">
        <f>F69-F70-F71</f>
        <v>2027.4</v>
      </c>
      <c r="G72" s="160">
        <f t="shared" si="0"/>
        <v>1147.8000000000009</v>
      </c>
    </row>
  </sheetData>
  <mergeCells count="72"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  <mergeCell ref="A59:C59"/>
    <mergeCell ref="A60:C60"/>
    <mergeCell ref="A61:C61"/>
    <mergeCell ref="A62:A63"/>
    <mergeCell ref="B62:C62"/>
    <mergeCell ref="B63:C63"/>
    <mergeCell ref="A53:C53"/>
    <mergeCell ref="A54:C54"/>
    <mergeCell ref="A55:C55"/>
    <mergeCell ref="A56:C56"/>
    <mergeCell ref="A57:A58"/>
    <mergeCell ref="B57:C57"/>
    <mergeCell ref="B58:C58"/>
    <mergeCell ref="A47:C47"/>
    <mergeCell ref="A48:A52"/>
    <mergeCell ref="B48:C48"/>
    <mergeCell ref="B50:C50"/>
    <mergeCell ref="B51:C51"/>
    <mergeCell ref="B52:C52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27:C27"/>
    <mergeCell ref="A28:C28"/>
    <mergeCell ref="A29:C29"/>
    <mergeCell ref="A30:C30"/>
    <mergeCell ref="A31:A33"/>
    <mergeCell ref="B31:C31"/>
    <mergeCell ref="B32:C32"/>
    <mergeCell ref="B33:C3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1:C1"/>
    <mergeCell ref="A2:C2"/>
    <mergeCell ref="A3:E3"/>
    <mergeCell ref="A4:E4"/>
    <mergeCell ref="A5:E5"/>
    <mergeCell ref="A7:D7"/>
    <mergeCell ref="A9:D9"/>
    <mergeCell ref="A10:D10"/>
    <mergeCell ref="A11:C11"/>
    <mergeCell ref="A12:C12"/>
    <mergeCell ref="A13:C13"/>
  </mergeCells>
  <conditionalFormatting sqref="E21">
    <cfRule type="cellIs" dxfId="73" priority="37" stopIfTrue="1" operator="greaterThan">
      <formula>$E$20</formula>
    </cfRule>
  </conditionalFormatting>
  <conditionalFormatting sqref="E46">
    <cfRule type="expression" dxfId="72" priority="32">
      <formula>OR(AND(ISBLANK($E$45)=TRUE,ISBLANK($E$46)=FALSE),AND(ISBLANK($E$45)=FALSE,$E$46&gt;=$E$45))</formula>
    </cfRule>
    <cfRule type="cellIs" dxfId="71" priority="36" operator="greaterThan">
      <formula>$E$45</formula>
    </cfRule>
  </conditionalFormatting>
  <conditionalFormatting sqref="E66">
    <cfRule type="cellIs" dxfId="70" priority="35" operator="greaterThan">
      <formula>$E$65</formula>
    </cfRule>
  </conditionalFormatting>
  <conditionalFormatting sqref="E68">
    <cfRule type="cellIs" dxfId="69" priority="34" operator="greaterThan">
      <formula>$E$67</formula>
    </cfRule>
  </conditionalFormatting>
  <conditionalFormatting sqref="E33">
    <cfRule type="cellIs" dxfId="68" priority="33" operator="greaterThan">
      <formula>$E$32</formula>
    </cfRule>
  </conditionalFormatting>
  <conditionalFormatting sqref="E47">
    <cfRule type="cellIs" dxfId="67" priority="38" operator="lessThan">
      <formula>$E$48+$E$50+$E$52+$E$51</formula>
    </cfRule>
  </conditionalFormatting>
  <conditionalFormatting sqref="E56:E57">
    <cfRule type="cellIs" dxfId="66" priority="39" operator="notEqual">
      <formula>#REF!+#REF!+#REF!</formula>
    </cfRule>
  </conditionalFormatting>
  <conditionalFormatting sqref="E58">
    <cfRule type="expression" dxfId="65" priority="31">
      <formula>$E$58&gt;$E$56</formula>
    </cfRule>
  </conditionalFormatting>
  <conditionalFormatting sqref="E25">
    <cfRule type="cellIs" dxfId="64" priority="30" stopIfTrue="1" operator="greaterThan">
      <formula>$E$24</formula>
    </cfRule>
  </conditionalFormatting>
  <conditionalFormatting sqref="E48">
    <cfRule type="expression" dxfId="63" priority="29">
      <formula>$E$48&lt;$E$49</formula>
    </cfRule>
  </conditionalFormatting>
  <conditionalFormatting sqref="E17">
    <cfRule type="cellIs" dxfId="62" priority="28" operator="greaterThan">
      <formula>$E$16</formula>
    </cfRule>
  </conditionalFormatting>
  <conditionalFormatting sqref="E56">
    <cfRule type="cellIs" dxfId="61" priority="27" operator="lessThan">
      <formula>$E$57+$E$58</formula>
    </cfRule>
  </conditionalFormatting>
  <conditionalFormatting sqref="F21">
    <cfRule type="cellIs" dxfId="60" priority="22" stopIfTrue="1" operator="greaterThan">
      <formula>$E$20</formula>
    </cfRule>
  </conditionalFormatting>
  <conditionalFormatting sqref="F33">
    <cfRule type="cellIs" dxfId="59" priority="21" operator="greaterThan">
      <formula>$E$32</formula>
    </cfRule>
  </conditionalFormatting>
  <conditionalFormatting sqref="F25">
    <cfRule type="cellIs" dxfId="58" priority="20" stopIfTrue="1" operator="greaterThan">
      <formula>$E$24</formula>
    </cfRule>
  </conditionalFormatting>
  <conditionalFormatting sqref="F17">
    <cfRule type="cellIs" dxfId="57" priority="19" operator="greaterThan">
      <formula>$E$16</formula>
    </cfRule>
  </conditionalFormatting>
  <conditionalFormatting sqref="F46">
    <cfRule type="expression" dxfId="56" priority="4">
      <formula>OR(AND(ISBLANK($E$45)=TRUE,ISBLANK($E$46)=FALSE),AND(ISBLANK($E$45)=FALSE,$E$46&gt;=$E$45))</formula>
    </cfRule>
    <cfRule type="cellIs" dxfId="55" priority="7" operator="greaterThan">
      <formula>$E$45</formula>
    </cfRule>
  </conditionalFormatting>
  <conditionalFormatting sqref="F66">
    <cfRule type="cellIs" dxfId="54" priority="6" operator="greaterThan">
      <formula>$E$65</formula>
    </cfRule>
  </conditionalFormatting>
  <conditionalFormatting sqref="F68">
    <cfRule type="cellIs" dxfId="53" priority="5" operator="greaterThan">
      <formula>$E$67</formula>
    </cfRule>
  </conditionalFormatting>
  <conditionalFormatting sqref="F47">
    <cfRule type="cellIs" dxfId="52" priority="8" operator="lessThan">
      <formula>$E$48+$E$50+$E$52+$E$51</formula>
    </cfRule>
  </conditionalFormatting>
  <conditionalFormatting sqref="F56:F57">
    <cfRule type="cellIs" dxfId="51" priority="9" operator="notEqual">
      <formula>#REF!+#REF!+#REF!</formula>
    </cfRule>
  </conditionalFormatting>
  <conditionalFormatting sqref="F58">
    <cfRule type="expression" dxfId="50" priority="3">
      <formula>$E$58&gt;$E$56</formula>
    </cfRule>
  </conditionalFormatting>
  <conditionalFormatting sqref="F48">
    <cfRule type="expression" dxfId="49" priority="2">
      <formula>$E$48&lt;$E$49</formula>
    </cfRule>
  </conditionalFormatting>
  <conditionalFormatting sqref="F56">
    <cfRule type="cellIs" dxfId="48" priority="1" operator="lessThan">
      <formula>$E$57+$E$58</formula>
    </cfRule>
  </conditionalFormatting>
  <dataValidations count="3">
    <dataValidation type="custom" allowBlank="1" showInputMessage="1" showErrorMessage="1" sqref="E57:F57" xr:uid="{7C936C8A-8EE2-4515-BCFA-E083DDE6B92C}">
      <formula1>MOD(E57*10,1)=0</formula1>
    </dataValidation>
    <dataValidation allowBlank="1" showErrorMessage="1" sqref="A3:E3" xr:uid="{F5915D0A-3EE2-4036-B69C-05DDB3716B36}"/>
    <dataValidation type="custom" allowBlank="1" showInputMessage="1" showErrorMessage="1" errorTitle="Znaki po przecinku" error="Wpisana wartość może mieć wyłącznie 1 znak po przecinku." sqref="E31:F33 E60:F63 E65:F68 E70:F71 E41:F53 E14:F27 E58:F58 E29:F29 E55:F55" xr:uid="{A1EF3B1F-7E0B-4E3B-AD4F-4B93E01D9613}">
      <formula1>MOD(E14*10,1)=0</formula1>
    </dataValidation>
  </dataValidations>
  <pageMargins left="0.7" right="0.7" top="0.75" bottom="0.75" header="0.3" footer="0.3"/>
  <pageSetup paperSize="9" scale="5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BD03-41A8-4D11-9CBC-80753D0CC96F}">
  <dimension ref="A1:H38"/>
  <sheetViews>
    <sheetView topLeftCell="A16" workbookViewId="0">
      <selection activeCell="I22" sqref="I22"/>
    </sheetView>
  </sheetViews>
  <sheetFormatPr defaultRowHeight="15"/>
  <cols>
    <col min="1" max="1" width="8.7109375" customWidth="1"/>
    <col min="2" max="2" width="7" customWidth="1"/>
    <col min="3" max="3" width="10.28515625" customWidth="1"/>
    <col min="4" max="4" width="52" customWidth="1"/>
    <col min="5" max="5" width="5.5703125" customWidth="1"/>
    <col min="6" max="6" width="18.140625" customWidth="1"/>
    <col min="7" max="7" width="18.5703125" customWidth="1"/>
    <col min="8" max="8" width="12.140625" customWidth="1"/>
  </cols>
  <sheetData>
    <row r="1" spans="1:8">
      <c r="A1" s="33" t="str">
        <f>'[1]dział I'!A3</f>
        <v>Państwowa Wyższa Szkoła Zawodowa w Koninie</v>
      </c>
      <c r="B1" s="34"/>
      <c r="C1" s="34"/>
      <c r="D1" s="35"/>
      <c r="E1" s="35"/>
      <c r="F1" s="35"/>
    </row>
    <row r="2" spans="1:8" ht="15.75" customHeight="1">
      <c r="A2" s="213" t="s">
        <v>91</v>
      </c>
      <c r="B2" s="213"/>
      <c r="C2" s="213"/>
      <c r="D2" s="213"/>
      <c r="E2" s="213"/>
      <c r="F2" s="213"/>
    </row>
    <row r="3" spans="1:8" ht="16.5" thickBot="1">
      <c r="A3" s="36"/>
      <c r="B3" s="36"/>
      <c r="C3" s="36"/>
      <c r="D3" s="36"/>
      <c r="E3" s="36"/>
      <c r="F3" s="37"/>
    </row>
    <row r="4" spans="1:8" ht="33" customHeight="1">
      <c r="A4" s="240" t="s">
        <v>92</v>
      </c>
      <c r="B4" s="241"/>
      <c r="C4" s="241"/>
      <c r="D4" s="241"/>
      <c r="E4" s="242"/>
      <c r="F4" s="38" t="s">
        <v>7</v>
      </c>
      <c r="G4" s="38" t="s">
        <v>191</v>
      </c>
    </row>
    <row r="5" spans="1:8" ht="15.75" thickBot="1">
      <c r="A5" s="243">
        <v>1</v>
      </c>
      <c r="B5" s="244"/>
      <c r="C5" s="244"/>
      <c r="D5" s="244"/>
      <c r="E5" s="244"/>
      <c r="F5" s="39">
        <v>2</v>
      </c>
      <c r="G5" s="39">
        <v>2</v>
      </c>
    </row>
    <row r="6" spans="1:8" ht="15.75" customHeight="1">
      <c r="A6" s="245" t="s">
        <v>93</v>
      </c>
      <c r="B6" s="248" t="s">
        <v>94</v>
      </c>
      <c r="C6" s="249"/>
      <c r="D6" s="250"/>
      <c r="E6" s="40" t="s">
        <v>9</v>
      </c>
      <c r="F6" s="41">
        <v>49727.9</v>
      </c>
      <c r="G6" s="41">
        <v>49727.9</v>
      </c>
      <c r="H6" s="160">
        <f>G6-F6</f>
        <v>0</v>
      </c>
    </row>
    <row r="7" spans="1:8" ht="15.75" customHeight="1">
      <c r="A7" s="246"/>
      <c r="B7" s="216" t="s">
        <v>95</v>
      </c>
      <c r="C7" s="201"/>
      <c r="D7" s="202"/>
      <c r="E7" s="10" t="s">
        <v>11</v>
      </c>
      <c r="F7" s="42">
        <v>3097.9</v>
      </c>
      <c r="G7" s="42">
        <v>3563.1</v>
      </c>
      <c r="H7" s="160">
        <f t="shared" ref="H7:H32" si="0">G7-F7</f>
        <v>465.19999999999982</v>
      </c>
    </row>
    <row r="8" spans="1:8" ht="15.75" customHeight="1">
      <c r="A8" s="246"/>
      <c r="B8" s="251" t="s">
        <v>64</v>
      </c>
      <c r="C8" s="216" t="s">
        <v>96</v>
      </c>
      <c r="D8" s="202"/>
      <c r="E8" s="10" t="s">
        <v>13</v>
      </c>
      <c r="F8" s="42">
        <v>3095.7</v>
      </c>
      <c r="G8" s="42">
        <v>3095.7</v>
      </c>
      <c r="H8" s="160">
        <f t="shared" si="0"/>
        <v>0</v>
      </c>
    </row>
    <row r="9" spans="1:8" ht="30.75" customHeight="1">
      <c r="A9" s="246"/>
      <c r="B9" s="252"/>
      <c r="C9" s="216" t="s">
        <v>97</v>
      </c>
      <c r="D9" s="202"/>
      <c r="E9" s="10" t="s">
        <v>15</v>
      </c>
      <c r="F9" s="42"/>
      <c r="G9" s="159"/>
      <c r="H9" s="160">
        <f t="shared" si="0"/>
        <v>0</v>
      </c>
    </row>
    <row r="10" spans="1:8" ht="15.75" customHeight="1">
      <c r="A10" s="246"/>
      <c r="B10" s="253"/>
      <c r="C10" s="216" t="s">
        <v>98</v>
      </c>
      <c r="D10" s="202"/>
      <c r="E10" s="10" t="s">
        <v>17</v>
      </c>
      <c r="F10" s="43"/>
      <c r="G10" s="43"/>
      <c r="H10" s="160">
        <f t="shared" si="0"/>
        <v>0</v>
      </c>
    </row>
    <row r="11" spans="1:8" ht="15.75" customHeight="1">
      <c r="A11" s="246"/>
      <c r="B11" s="254" t="s">
        <v>99</v>
      </c>
      <c r="C11" s="254"/>
      <c r="D11" s="254"/>
      <c r="E11" s="10" t="s">
        <v>19</v>
      </c>
      <c r="F11" s="43">
        <f>1434.5+31.5</f>
        <v>1466</v>
      </c>
      <c r="G11" s="43">
        <f>1434.5+31.5</f>
        <v>1466</v>
      </c>
      <c r="H11" s="160">
        <f t="shared" si="0"/>
        <v>0</v>
      </c>
    </row>
    <row r="12" spans="1:8" ht="15.75" customHeight="1">
      <c r="A12" s="246"/>
      <c r="B12" s="251" t="s">
        <v>64</v>
      </c>
      <c r="C12" s="254" t="s">
        <v>100</v>
      </c>
      <c r="D12" s="254"/>
      <c r="E12" s="10" t="s">
        <v>21</v>
      </c>
      <c r="F12" s="43"/>
      <c r="G12" s="43"/>
      <c r="H12" s="160">
        <f t="shared" si="0"/>
        <v>0</v>
      </c>
    </row>
    <row r="13" spans="1:8" ht="15.75" customHeight="1">
      <c r="A13" s="246"/>
      <c r="B13" s="253"/>
      <c r="C13" s="254" t="s">
        <v>98</v>
      </c>
      <c r="D13" s="254"/>
      <c r="E13" s="10" t="s">
        <v>23</v>
      </c>
      <c r="F13" s="43"/>
      <c r="G13" s="43"/>
      <c r="H13" s="160">
        <f t="shared" si="0"/>
        <v>0</v>
      </c>
    </row>
    <row r="14" spans="1:8" ht="16.5" customHeight="1" thickBot="1">
      <c r="A14" s="247"/>
      <c r="B14" s="255" t="s">
        <v>101</v>
      </c>
      <c r="C14" s="255"/>
      <c r="D14" s="255"/>
      <c r="E14" s="44" t="s">
        <v>25</v>
      </c>
      <c r="F14" s="45">
        <f>F6+F7-F11</f>
        <v>51359.8</v>
      </c>
      <c r="G14" s="45">
        <f>G6+G7-G11</f>
        <v>51825</v>
      </c>
      <c r="H14" s="160">
        <f t="shared" si="0"/>
        <v>465.19999999999709</v>
      </c>
    </row>
    <row r="15" spans="1:8" ht="15.75" customHeight="1">
      <c r="A15" s="256" t="s">
        <v>102</v>
      </c>
      <c r="B15" s="259" t="s">
        <v>94</v>
      </c>
      <c r="C15" s="259"/>
      <c r="D15" s="259"/>
      <c r="E15" s="46">
        <f>E14+1</f>
        <v>10</v>
      </c>
      <c r="F15" s="47">
        <v>455.2</v>
      </c>
      <c r="G15" s="47">
        <v>455.2</v>
      </c>
      <c r="H15" s="160">
        <f t="shared" si="0"/>
        <v>0</v>
      </c>
    </row>
    <row r="16" spans="1:8" ht="15.75" customHeight="1">
      <c r="A16" s="257"/>
      <c r="B16" s="254" t="s">
        <v>95</v>
      </c>
      <c r="C16" s="254"/>
      <c r="D16" s="254"/>
      <c r="E16" s="23">
        <f>E15+1</f>
        <v>11</v>
      </c>
      <c r="F16" s="42">
        <v>3187.2</v>
      </c>
      <c r="G16" s="42">
        <v>3492.2</v>
      </c>
      <c r="H16" s="160">
        <f t="shared" si="0"/>
        <v>305</v>
      </c>
    </row>
    <row r="17" spans="1:8" ht="30.75" customHeight="1">
      <c r="A17" s="257"/>
      <c r="B17" s="260" t="s">
        <v>103</v>
      </c>
      <c r="C17" s="261"/>
      <c r="D17" s="262"/>
      <c r="E17" s="23">
        <f t="shared" ref="E17:E19" si="1">E16+1</f>
        <v>12</v>
      </c>
      <c r="F17" s="42">
        <v>0</v>
      </c>
      <c r="G17" s="42">
        <v>0</v>
      </c>
      <c r="H17" s="160">
        <f t="shared" si="0"/>
        <v>0</v>
      </c>
    </row>
    <row r="18" spans="1:8" ht="18.75" customHeight="1">
      <c r="A18" s="257"/>
      <c r="B18" s="254" t="s">
        <v>99</v>
      </c>
      <c r="C18" s="254"/>
      <c r="D18" s="254"/>
      <c r="E18" s="23">
        <f t="shared" si="1"/>
        <v>13</v>
      </c>
      <c r="F18" s="42">
        <v>2967.3</v>
      </c>
      <c r="G18" s="42">
        <v>2990</v>
      </c>
      <c r="H18" s="160">
        <f t="shared" si="0"/>
        <v>22.699999999999818</v>
      </c>
    </row>
    <row r="19" spans="1:8" ht="16.5" customHeight="1" thickBot="1">
      <c r="A19" s="258"/>
      <c r="B19" s="255" t="s">
        <v>104</v>
      </c>
      <c r="C19" s="255"/>
      <c r="D19" s="255"/>
      <c r="E19" s="23">
        <f t="shared" si="1"/>
        <v>14</v>
      </c>
      <c r="F19" s="48">
        <f>F15+F16-F18</f>
        <v>675.09999999999945</v>
      </c>
      <c r="G19" s="48">
        <f>G15+G16-G18</f>
        <v>957.39999999999964</v>
      </c>
      <c r="H19" s="160">
        <f t="shared" si="0"/>
        <v>282.30000000000018</v>
      </c>
    </row>
    <row r="20" spans="1:8" ht="15.75" customHeight="1">
      <c r="A20" s="256" t="s">
        <v>105</v>
      </c>
      <c r="B20" s="259" t="s">
        <v>94</v>
      </c>
      <c r="C20" s="259"/>
      <c r="D20" s="259"/>
      <c r="E20" s="46">
        <f>E19+1</f>
        <v>15</v>
      </c>
      <c r="F20" s="47">
        <v>427.8</v>
      </c>
      <c r="G20" s="47">
        <v>427.8</v>
      </c>
      <c r="H20" s="160">
        <f t="shared" si="0"/>
        <v>0</v>
      </c>
    </row>
    <row r="21" spans="1:8" ht="15.75" customHeight="1">
      <c r="A21" s="257"/>
      <c r="B21" s="254" t="s">
        <v>95</v>
      </c>
      <c r="C21" s="254"/>
      <c r="D21" s="254"/>
      <c r="E21" s="23">
        <f t="shared" ref="E21:E38" si="2">E20+1</f>
        <v>16</v>
      </c>
      <c r="F21" s="42">
        <v>761.5</v>
      </c>
      <c r="G21" s="42">
        <v>761.5</v>
      </c>
      <c r="H21" s="160">
        <f t="shared" si="0"/>
        <v>0</v>
      </c>
    </row>
    <row r="22" spans="1:8" ht="15.75" customHeight="1">
      <c r="A22" s="257"/>
      <c r="B22" s="254" t="s">
        <v>99</v>
      </c>
      <c r="C22" s="254"/>
      <c r="D22" s="254"/>
      <c r="E22" s="23">
        <f t="shared" si="2"/>
        <v>17</v>
      </c>
      <c r="F22" s="42">
        <v>750</v>
      </c>
      <c r="G22" s="42">
        <v>769</v>
      </c>
      <c r="H22" s="160">
        <f t="shared" si="0"/>
        <v>19</v>
      </c>
    </row>
    <row r="23" spans="1:8" ht="16.5" customHeight="1" thickBot="1">
      <c r="A23" s="258"/>
      <c r="B23" s="255" t="s">
        <v>106</v>
      </c>
      <c r="C23" s="255"/>
      <c r="D23" s="255"/>
      <c r="E23" s="32">
        <f t="shared" si="2"/>
        <v>18</v>
      </c>
      <c r="F23" s="48">
        <f>F20+F21-F22</f>
        <v>439.29999999999995</v>
      </c>
      <c r="G23" s="48">
        <f>G20+G21-G22</f>
        <v>420.29999999999995</v>
      </c>
      <c r="H23" s="160">
        <f t="shared" si="0"/>
        <v>-19</v>
      </c>
    </row>
    <row r="24" spans="1:8" ht="15.75" customHeight="1">
      <c r="A24" s="264" t="s">
        <v>107</v>
      </c>
      <c r="B24" s="259" t="s">
        <v>94</v>
      </c>
      <c r="C24" s="259"/>
      <c r="D24" s="259"/>
      <c r="E24" s="49">
        <f t="shared" si="2"/>
        <v>19</v>
      </c>
      <c r="F24" s="50"/>
      <c r="G24" s="50"/>
      <c r="H24" s="160">
        <f t="shared" si="0"/>
        <v>0</v>
      </c>
    </row>
    <row r="25" spans="1:8" ht="15.75" customHeight="1">
      <c r="A25" s="265"/>
      <c r="B25" s="254" t="s">
        <v>95</v>
      </c>
      <c r="C25" s="254"/>
      <c r="D25" s="254"/>
      <c r="E25" s="23">
        <f t="shared" si="2"/>
        <v>20</v>
      </c>
      <c r="F25" s="42"/>
      <c r="G25" s="42"/>
      <c r="H25" s="160">
        <f t="shared" si="0"/>
        <v>0</v>
      </c>
    </row>
    <row r="26" spans="1:8" ht="34.5" customHeight="1">
      <c r="A26" s="265"/>
      <c r="B26" s="260" t="s">
        <v>108</v>
      </c>
      <c r="C26" s="261"/>
      <c r="D26" s="262"/>
      <c r="E26" s="23">
        <f t="shared" si="2"/>
        <v>21</v>
      </c>
      <c r="F26" s="51">
        <f>'[1]dział I'!E51</f>
        <v>0</v>
      </c>
      <c r="G26" s="51">
        <f>'[1]dział I'!F51</f>
        <v>0</v>
      </c>
      <c r="H26" s="160">
        <f t="shared" si="0"/>
        <v>0</v>
      </c>
    </row>
    <row r="27" spans="1:8" ht="15.75" customHeight="1">
      <c r="A27" s="265"/>
      <c r="B27" s="254" t="s">
        <v>99</v>
      </c>
      <c r="C27" s="254"/>
      <c r="D27" s="254"/>
      <c r="E27" s="23">
        <f t="shared" si="2"/>
        <v>22</v>
      </c>
      <c r="F27" s="42"/>
      <c r="G27" s="42"/>
      <c r="H27" s="160">
        <f t="shared" si="0"/>
        <v>0</v>
      </c>
    </row>
    <row r="28" spans="1:8" ht="16.5" customHeight="1" thickBot="1">
      <c r="A28" s="266"/>
      <c r="B28" s="255" t="s">
        <v>109</v>
      </c>
      <c r="C28" s="255"/>
      <c r="D28" s="255"/>
      <c r="E28" s="32">
        <f t="shared" si="2"/>
        <v>23</v>
      </c>
      <c r="F28" s="48">
        <f>F24+F25-F27</f>
        <v>0</v>
      </c>
      <c r="G28" s="48">
        <f>G24+G25-G27</f>
        <v>0</v>
      </c>
      <c r="H28" s="160">
        <f t="shared" si="0"/>
        <v>0</v>
      </c>
    </row>
    <row r="29" spans="1:8" ht="15.75" customHeight="1">
      <c r="A29" s="267" t="s">
        <v>110</v>
      </c>
      <c r="B29" s="269" t="s">
        <v>111</v>
      </c>
      <c r="C29" s="269"/>
      <c r="D29" s="269"/>
      <c r="E29" s="46">
        <f t="shared" si="2"/>
        <v>24</v>
      </c>
      <c r="F29" s="52">
        <v>42.4</v>
      </c>
      <c r="G29" s="52">
        <v>42.4</v>
      </c>
      <c r="H29" s="160">
        <f t="shared" si="0"/>
        <v>0</v>
      </c>
    </row>
    <row r="30" spans="1:8" ht="21.75" customHeight="1">
      <c r="A30" s="267"/>
      <c r="B30" s="254" t="s">
        <v>112</v>
      </c>
      <c r="C30" s="254"/>
      <c r="D30" s="254"/>
      <c r="E30" s="23">
        <f t="shared" si="2"/>
        <v>25</v>
      </c>
      <c r="F30" s="53">
        <v>148.9</v>
      </c>
      <c r="G30" s="53">
        <v>148.9</v>
      </c>
      <c r="H30" s="160">
        <f t="shared" si="0"/>
        <v>0</v>
      </c>
    </row>
    <row r="31" spans="1:8" ht="18.75" customHeight="1">
      <c r="A31" s="268"/>
      <c r="B31" s="254" t="s">
        <v>113</v>
      </c>
      <c r="C31" s="254"/>
      <c r="D31" s="254"/>
      <c r="E31" s="23">
        <f t="shared" si="2"/>
        <v>26</v>
      </c>
      <c r="F31" s="42">
        <v>160</v>
      </c>
      <c r="G31" s="42">
        <v>160</v>
      </c>
      <c r="H31" s="160">
        <f t="shared" si="0"/>
        <v>0</v>
      </c>
    </row>
    <row r="32" spans="1:8" ht="57" customHeight="1" thickBot="1">
      <c r="A32" s="266"/>
      <c r="B32" s="255" t="s">
        <v>114</v>
      </c>
      <c r="C32" s="255"/>
      <c r="D32" s="255"/>
      <c r="E32" s="32">
        <f t="shared" si="2"/>
        <v>27</v>
      </c>
      <c r="F32" s="48">
        <f>F29+F30-F31</f>
        <v>31.300000000000011</v>
      </c>
      <c r="G32" s="48">
        <f>G29+G30-G31</f>
        <v>31.300000000000011</v>
      </c>
      <c r="H32" s="160">
        <f t="shared" si="0"/>
        <v>0</v>
      </c>
    </row>
    <row r="33" spans="1:6" ht="15.75">
      <c r="A33" s="37"/>
      <c r="B33" s="37"/>
      <c r="C33" s="37"/>
      <c r="D33" s="37"/>
      <c r="E33" s="37"/>
      <c r="F33" s="54"/>
    </row>
    <row r="34" spans="1:6" ht="16.5" thickBot="1">
      <c r="A34" s="263" t="s">
        <v>115</v>
      </c>
      <c r="B34" s="263"/>
      <c r="C34" s="263"/>
      <c r="D34" s="263"/>
      <c r="E34" s="263"/>
      <c r="F34" s="263"/>
    </row>
    <row r="35" spans="1:6" ht="15.75" customHeight="1">
      <c r="A35" s="270" t="s">
        <v>116</v>
      </c>
      <c r="B35" s="259" t="s">
        <v>111</v>
      </c>
      <c r="C35" s="259"/>
      <c r="D35" s="259"/>
      <c r="E35" s="46">
        <f>E32+1</f>
        <v>28</v>
      </c>
      <c r="F35" s="55"/>
    </row>
    <row r="36" spans="1:6" ht="15.75" customHeight="1">
      <c r="A36" s="271"/>
      <c r="B36" s="254" t="s">
        <v>112</v>
      </c>
      <c r="C36" s="254"/>
      <c r="D36" s="254"/>
      <c r="E36" s="23">
        <f t="shared" si="2"/>
        <v>29</v>
      </c>
      <c r="F36" s="56"/>
    </row>
    <row r="37" spans="1:6" ht="15.75" customHeight="1">
      <c r="A37" s="271"/>
      <c r="B37" s="254" t="s">
        <v>113</v>
      </c>
      <c r="C37" s="254"/>
      <c r="D37" s="254"/>
      <c r="E37" s="23">
        <f t="shared" si="2"/>
        <v>30</v>
      </c>
      <c r="F37" s="56"/>
    </row>
    <row r="38" spans="1:6" ht="16.5" customHeight="1" thickBot="1">
      <c r="A38" s="272"/>
      <c r="B38" s="255" t="s">
        <v>117</v>
      </c>
      <c r="C38" s="255"/>
      <c r="D38" s="255"/>
      <c r="E38" s="32">
        <f t="shared" si="2"/>
        <v>31</v>
      </c>
      <c r="F38" s="48">
        <f>F35+F36-F37</f>
        <v>0</v>
      </c>
    </row>
  </sheetData>
  <mergeCells count="43">
    <mergeCell ref="A35:A38"/>
    <mergeCell ref="B35:D35"/>
    <mergeCell ref="B36:D36"/>
    <mergeCell ref="B37:D37"/>
    <mergeCell ref="B38:D38"/>
    <mergeCell ref="A34:F34"/>
    <mergeCell ref="A24:A28"/>
    <mergeCell ref="B24:D24"/>
    <mergeCell ref="B25:D25"/>
    <mergeCell ref="B26:D26"/>
    <mergeCell ref="B27:D27"/>
    <mergeCell ref="B28:D28"/>
    <mergeCell ref="A29:A32"/>
    <mergeCell ref="B29:D29"/>
    <mergeCell ref="B30:D30"/>
    <mergeCell ref="B31:D31"/>
    <mergeCell ref="B32:D32"/>
    <mergeCell ref="B19:D19"/>
    <mergeCell ref="A20:A23"/>
    <mergeCell ref="B20:D20"/>
    <mergeCell ref="B21:D21"/>
    <mergeCell ref="B22:D22"/>
    <mergeCell ref="B23:D23"/>
    <mergeCell ref="A15:A19"/>
    <mergeCell ref="B15:D15"/>
    <mergeCell ref="B16:D16"/>
    <mergeCell ref="B17:D17"/>
    <mergeCell ref="B18:D18"/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47" priority="21" stopIfTrue="1" operator="lessThan">
      <formula>$F$8+$F$9+$F$10</formula>
    </cfRule>
  </conditionalFormatting>
  <conditionalFormatting sqref="F11">
    <cfRule type="cellIs" dxfId="46" priority="20" stopIfTrue="1" operator="lessThan">
      <formula>$F$12+$F$13</formula>
    </cfRule>
  </conditionalFormatting>
  <conditionalFormatting sqref="F8">
    <cfRule type="expression" dxfId="45" priority="18">
      <formula>IF($F$12&gt;0,$F$8&gt;0)</formula>
    </cfRule>
    <cfRule type="expression" dxfId="44" priority="19">
      <formula>IF($F$12=0,$F$8=0)</formula>
    </cfRule>
  </conditionalFormatting>
  <conditionalFormatting sqref="F25">
    <cfRule type="cellIs" dxfId="43" priority="17" operator="lessThan">
      <formula>$F$26</formula>
    </cfRule>
  </conditionalFormatting>
  <conditionalFormatting sqref="F16">
    <cfRule type="expression" dxfId="42" priority="15">
      <formula>$F$16&lt;$F$17</formula>
    </cfRule>
  </conditionalFormatting>
  <conditionalFormatting sqref="G7">
    <cfRule type="cellIs" dxfId="41" priority="7" stopIfTrue="1" operator="lessThan">
      <formula>$F$8+$F$9+$F$10</formula>
    </cfRule>
  </conditionalFormatting>
  <conditionalFormatting sqref="G11">
    <cfRule type="cellIs" dxfId="40" priority="6" stopIfTrue="1" operator="lessThan">
      <formula>$F$12+$F$13</formula>
    </cfRule>
  </conditionalFormatting>
  <conditionalFormatting sqref="G8">
    <cfRule type="expression" dxfId="39" priority="4">
      <formula>IF($F$12&gt;0,$F$8&gt;0)</formula>
    </cfRule>
    <cfRule type="expression" dxfId="38" priority="5">
      <formula>IF($F$12=0,$F$8=0)</formula>
    </cfRule>
  </conditionalFormatting>
  <conditionalFormatting sqref="G25">
    <cfRule type="cellIs" dxfId="37" priority="3" operator="lessThan">
      <formula>$F$26</formula>
    </cfRule>
  </conditionalFormatting>
  <conditionalFormatting sqref="G16">
    <cfRule type="expression" dxfId="36" priority="1">
      <formula>$F$16&lt;$F$17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24:G25 F27:G27 F6:G13 F29:G31 F35:F37 F15:G18 F20:G22" xr:uid="{822F43DA-8DF5-4B34-A914-C653CB5C51F3}">
      <formula1>MOD(F6*10,1)=0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lessThan" id="{FEDE1C1D-3866-410E-A52A-3287177F16FA}">
            <xm:f>'\Users\Ola Anczykowska\Documents\Plan na 2021 rok\korekta planu 2021\[Kor. planu na 2021 druk MEiN.xlsx]dział I'!#REF!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ellIs" priority="2" operator="lessThan" id="{A0765CA3-A25A-4844-8FDC-7E75D90118D5}">
            <xm:f>'\Users\Ola Anczykowska\Documents\Plan na 2021 rok\korekta planu 2021\[Kor. planu na 2021 druk MEiN.xlsx]dział I'!#REF!</xm:f>
            <x14:dxf>
              <fill>
                <patternFill>
                  <bgColor rgb="FFFF0000"/>
                </patternFill>
              </fill>
            </x14:dxf>
          </x14:cfRule>
          <xm:sqref>G21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7D4D-697B-4081-83E7-BF4B1DDA84C8}">
  <dimension ref="A1:K38"/>
  <sheetViews>
    <sheetView topLeftCell="A13" workbookViewId="0">
      <selection activeCell="K29" sqref="K29"/>
    </sheetView>
  </sheetViews>
  <sheetFormatPr defaultRowHeight="15"/>
  <cols>
    <col min="1" max="1" width="7.42578125" customWidth="1"/>
    <col min="2" max="2" width="13" customWidth="1"/>
    <col min="3" max="3" width="29.85546875" customWidth="1"/>
    <col min="4" max="4" width="4.85546875" customWidth="1"/>
    <col min="5" max="5" width="17.140625" customWidth="1"/>
    <col min="6" max="10" width="19.7109375" customWidth="1"/>
    <col min="11" max="11" width="22.7109375" customWidth="1"/>
  </cols>
  <sheetData>
    <row r="1" spans="1:11">
      <c r="A1" s="57" t="str">
        <f>'[1]dział I'!A3</f>
        <v>Państwowa Wyższa Szkoła Zawodowa w Koninie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ht="25.5" customHeight="1">
      <c r="A2" s="273" t="s">
        <v>118</v>
      </c>
      <c r="B2" s="273"/>
      <c r="C2" s="273"/>
      <c r="D2" s="273"/>
      <c r="E2" s="273"/>
      <c r="F2" s="273"/>
      <c r="G2" s="273"/>
      <c r="H2" s="273"/>
      <c r="I2" s="273"/>
      <c r="J2" s="273"/>
      <c r="K2" s="60"/>
    </row>
    <row r="3" spans="1:11" ht="16.5" thickBot="1">
      <c r="A3" s="58"/>
      <c r="B3" s="58"/>
      <c r="C3" s="61"/>
      <c r="D3" s="61"/>
      <c r="E3" s="61"/>
      <c r="F3" s="61"/>
      <c r="G3" s="61"/>
      <c r="H3" s="61"/>
      <c r="I3" s="61"/>
      <c r="J3" s="61"/>
      <c r="K3" s="62"/>
    </row>
    <row r="4" spans="1:11" ht="16.5" customHeight="1" thickBot="1">
      <c r="A4" s="274" t="s">
        <v>92</v>
      </c>
      <c r="B4" s="275"/>
      <c r="C4" s="275"/>
      <c r="D4" s="276"/>
      <c r="E4" s="280" t="s">
        <v>119</v>
      </c>
      <c r="F4" s="282" t="s">
        <v>120</v>
      </c>
      <c r="G4" s="284" t="s">
        <v>48</v>
      </c>
      <c r="H4" s="284"/>
      <c r="I4" s="284"/>
      <c r="J4" s="285"/>
      <c r="K4" s="63"/>
    </row>
    <row r="5" spans="1:11" ht="16.5" customHeight="1" thickBot="1">
      <c r="A5" s="277"/>
      <c r="B5" s="278"/>
      <c r="C5" s="278"/>
      <c r="D5" s="279"/>
      <c r="E5" s="281"/>
      <c r="F5" s="283"/>
      <c r="G5" s="286" t="s">
        <v>121</v>
      </c>
      <c r="H5" s="278" t="s">
        <v>64</v>
      </c>
      <c r="I5" s="279"/>
      <c r="J5" s="287" t="s">
        <v>122</v>
      </c>
      <c r="K5" s="63"/>
    </row>
    <row r="6" spans="1:11" ht="31.5">
      <c r="A6" s="277"/>
      <c r="B6" s="278"/>
      <c r="C6" s="278"/>
      <c r="D6" s="279"/>
      <c r="E6" s="281"/>
      <c r="F6" s="283"/>
      <c r="G6" s="286"/>
      <c r="H6" s="64" t="s">
        <v>123</v>
      </c>
      <c r="I6" s="65" t="s">
        <v>124</v>
      </c>
      <c r="J6" s="288"/>
      <c r="K6" s="63"/>
    </row>
    <row r="7" spans="1:11" ht="15.75">
      <c r="A7" s="289">
        <v>1</v>
      </c>
      <c r="B7" s="290"/>
      <c r="C7" s="290"/>
      <c r="D7" s="291"/>
      <c r="E7" s="66">
        <v>2</v>
      </c>
      <c r="F7" s="67">
        <v>3</v>
      </c>
      <c r="G7" s="68">
        <v>4</v>
      </c>
      <c r="H7" s="67">
        <v>5</v>
      </c>
      <c r="I7" s="67">
        <v>6</v>
      </c>
      <c r="J7" s="69">
        <v>7</v>
      </c>
      <c r="K7" s="70"/>
    </row>
    <row r="8" spans="1:11" ht="18.75" customHeight="1">
      <c r="A8" s="292" t="s">
        <v>7</v>
      </c>
      <c r="B8" s="293"/>
      <c r="C8" s="293"/>
      <c r="D8" s="293"/>
      <c r="E8" s="293"/>
      <c r="F8" s="293"/>
      <c r="G8" s="293"/>
      <c r="H8" s="293"/>
      <c r="I8" s="293"/>
      <c r="J8" s="294"/>
      <c r="K8" s="71"/>
    </row>
    <row r="9" spans="1:11" ht="18" customHeight="1">
      <c r="A9" s="295" t="s">
        <v>125</v>
      </c>
      <c r="B9" s="296"/>
      <c r="C9" s="296"/>
      <c r="D9" s="72" t="s">
        <v>9</v>
      </c>
      <c r="E9" s="73">
        <f t="shared" ref="E9:J9" si="0">E10+E15</f>
        <v>188.5</v>
      </c>
      <c r="F9" s="74">
        <f t="shared" si="0"/>
        <v>14589.2</v>
      </c>
      <c r="G9" s="74">
        <f t="shared" si="0"/>
        <v>13531.2</v>
      </c>
      <c r="H9" s="74">
        <f t="shared" si="0"/>
        <v>1576.8000000000002</v>
      </c>
      <c r="I9" s="74">
        <f t="shared" si="0"/>
        <v>226.9</v>
      </c>
      <c r="J9" s="75">
        <f t="shared" si="0"/>
        <v>1058</v>
      </c>
      <c r="K9" s="71"/>
    </row>
    <row r="10" spans="1:11" ht="18" customHeight="1">
      <c r="A10" s="297" t="s">
        <v>48</v>
      </c>
      <c r="B10" s="296" t="s">
        <v>126</v>
      </c>
      <c r="C10" s="296"/>
      <c r="D10" s="72" t="s">
        <v>11</v>
      </c>
      <c r="E10" s="74">
        <f>E11+E13+E12+E14</f>
        <v>119</v>
      </c>
      <c r="F10" s="74">
        <f>F11+F13+F12+F14</f>
        <v>10326.200000000001</v>
      </c>
      <c r="G10" s="74">
        <f>G11+G13+G12+G14</f>
        <v>9587</v>
      </c>
      <c r="H10" s="74">
        <f>H11+H13+H12+H14</f>
        <v>1050.4000000000001</v>
      </c>
      <c r="I10" s="76">
        <v>187.9</v>
      </c>
      <c r="J10" s="75">
        <f>J11+J13+J12+J14</f>
        <v>739.2</v>
      </c>
      <c r="K10" s="70"/>
    </row>
    <row r="11" spans="1:11" ht="18" customHeight="1">
      <c r="A11" s="298"/>
      <c r="B11" s="300" t="s">
        <v>127</v>
      </c>
      <c r="C11" s="77" t="s">
        <v>128</v>
      </c>
      <c r="D11" s="72" t="s">
        <v>13</v>
      </c>
      <c r="E11" s="78">
        <v>7</v>
      </c>
      <c r="F11" s="79">
        <f>G11+J11</f>
        <v>821.6</v>
      </c>
      <c r="G11" s="78">
        <v>762.4</v>
      </c>
      <c r="H11" s="78">
        <v>110.9</v>
      </c>
      <c r="I11" s="80"/>
      <c r="J11" s="81">
        <v>59.2</v>
      </c>
      <c r="K11" s="70"/>
    </row>
    <row r="12" spans="1:11" ht="18">
      <c r="A12" s="298"/>
      <c r="B12" s="300"/>
      <c r="C12" s="77" t="s">
        <v>129</v>
      </c>
      <c r="D12" s="72" t="s">
        <v>15</v>
      </c>
      <c r="E12" s="78">
        <v>19</v>
      </c>
      <c r="F12" s="79">
        <f>G12+J12</f>
        <v>2136.6</v>
      </c>
      <c r="G12" s="78">
        <v>1980.2</v>
      </c>
      <c r="H12" s="78">
        <v>241.5</v>
      </c>
      <c r="I12" s="80"/>
      <c r="J12" s="81">
        <v>156.4</v>
      </c>
      <c r="K12" s="70"/>
    </row>
    <row r="13" spans="1:11" ht="18">
      <c r="A13" s="298"/>
      <c r="B13" s="300"/>
      <c r="C13" s="77" t="s">
        <v>130</v>
      </c>
      <c r="D13" s="72" t="s">
        <v>17</v>
      </c>
      <c r="E13" s="78">
        <v>56.5</v>
      </c>
      <c r="F13" s="79">
        <f>G13+J13</f>
        <v>5043.7</v>
      </c>
      <c r="G13" s="78">
        <v>4682.8999999999996</v>
      </c>
      <c r="H13" s="78">
        <v>477.3</v>
      </c>
      <c r="I13" s="80"/>
      <c r="J13" s="81">
        <v>360.8</v>
      </c>
      <c r="K13" s="70"/>
    </row>
    <row r="14" spans="1:11" ht="18">
      <c r="A14" s="298"/>
      <c r="B14" s="300"/>
      <c r="C14" s="77" t="s">
        <v>131</v>
      </c>
      <c r="D14" s="72" t="s">
        <v>19</v>
      </c>
      <c r="E14" s="78">
        <v>36.5</v>
      </c>
      <c r="F14" s="79">
        <f>G14+J14</f>
        <v>2324.3000000000002</v>
      </c>
      <c r="G14" s="78">
        <v>2161.5</v>
      </c>
      <c r="H14" s="78">
        <v>220.7</v>
      </c>
      <c r="I14" s="80"/>
      <c r="J14" s="81">
        <v>162.80000000000001</v>
      </c>
      <c r="K14" s="70"/>
    </row>
    <row r="15" spans="1:11" ht="42.75" customHeight="1" thickBot="1">
      <c r="A15" s="299"/>
      <c r="B15" s="301" t="s">
        <v>132</v>
      </c>
      <c r="C15" s="301"/>
      <c r="D15" s="82" t="s">
        <v>21</v>
      </c>
      <c r="E15" s="83">
        <v>69.5</v>
      </c>
      <c r="F15" s="84">
        <f>G15+J15</f>
        <v>4263</v>
      </c>
      <c r="G15" s="85">
        <v>3944.2</v>
      </c>
      <c r="H15" s="85">
        <v>526.4</v>
      </c>
      <c r="I15" s="86">
        <v>39</v>
      </c>
      <c r="J15" s="87">
        <v>318.8</v>
      </c>
      <c r="K15" s="70"/>
    </row>
    <row r="16" spans="1:11" ht="15.75">
      <c r="A16" s="58"/>
      <c r="B16" s="58"/>
      <c r="C16" s="61"/>
      <c r="D16" s="61"/>
      <c r="E16" s="61"/>
      <c r="F16" s="61"/>
      <c r="G16" s="61"/>
      <c r="H16" s="61"/>
      <c r="I16" s="61"/>
      <c r="J16" s="61"/>
      <c r="K16" s="62"/>
    </row>
    <row r="17" spans="1:11" ht="15.75">
      <c r="A17" s="88" t="s">
        <v>133</v>
      </c>
      <c r="B17" s="58"/>
      <c r="C17" s="61"/>
      <c r="D17" s="61"/>
      <c r="E17" s="61"/>
      <c r="F17" s="61"/>
      <c r="G17" s="61"/>
      <c r="H17" s="61"/>
      <c r="I17" s="61"/>
      <c r="J17" s="61"/>
      <c r="K17" s="62"/>
    </row>
    <row r="18" spans="1:11" ht="15.75">
      <c r="A18" s="89" t="s">
        <v>134</v>
      </c>
      <c r="B18" s="58"/>
      <c r="C18" s="61"/>
      <c r="D18" s="61"/>
      <c r="E18" s="61"/>
      <c r="F18" s="61"/>
      <c r="G18" s="61"/>
      <c r="H18" s="61"/>
      <c r="I18" s="61"/>
      <c r="J18" s="61"/>
      <c r="K18" s="62"/>
    </row>
    <row r="19" spans="1:11" ht="15.75" customHeight="1">
      <c r="A19" s="302" t="s">
        <v>135</v>
      </c>
      <c r="B19" s="302"/>
      <c r="C19" s="302"/>
      <c r="D19" s="302"/>
      <c r="E19" s="302"/>
      <c r="F19" s="302"/>
      <c r="G19" s="302"/>
      <c r="H19" s="302"/>
      <c r="I19" s="302"/>
      <c r="J19" s="302"/>
      <c r="K19" s="62"/>
    </row>
    <row r="20" spans="1:11" ht="15.75">
      <c r="A20" s="89" t="s">
        <v>136</v>
      </c>
      <c r="B20" s="58"/>
      <c r="C20" s="58"/>
      <c r="D20" s="58"/>
      <c r="E20" s="58"/>
      <c r="F20" s="58"/>
      <c r="G20" s="58"/>
      <c r="H20" s="58"/>
      <c r="I20" s="58"/>
      <c r="J20" s="58"/>
      <c r="K20" s="59"/>
    </row>
    <row r="21" spans="1:11" ht="15.75">
      <c r="A21" s="90"/>
      <c r="B21" s="91"/>
      <c r="C21" s="59"/>
      <c r="D21" s="59"/>
      <c r="E21" s="59"/>
      <c r="F21" s="59"/>
      <c r="G21" s="59"/>
      <c r="H21" s="59"/>
      <c r="I21" s="59"/>
      <c r="J21" s="59"/>
      <c r="K21" s="59"/>
    </row>
    <row r="22" spans="1:11">
      <c r="A22" s="90"/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1">
      <c r="A23" s="92" t="str">
        <f>'[1]dział I'!A25</f>
        <v>w tym opłaty za korzystanie z domów i stołówek studenckich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18.75" customHeight="1">
      <c r="A24" s="303" t="s">
        <v>118</v>
      </c>
      <c r="B24" s="303"/>
      <c r="C24" s="303"/>
      <c r="D24" s="303"/>
      <c r="E24" s="303"/>
      <c r="F24" s="303"/>
      <c r="G24" s="303"/>
      <c r="H24" s="303"/>
      <c r="I24" s="303"/>
      <c r="J24" s="303"/>
      <c r="K24" s="59"/>
    </row>
    <row r="25" spans="1:11" ht="16.5" thickBot="1">
      <c r="A25" s="59"/>
      <c r="B25" s="59"/>
      <c r="C25" s="62"/>
      <c r="D25" s="62"/>
      <c r="E25" s="62"/>
      <c r="F25" s="62"/>
      <c r="G25" s="62"/>
      <c r="H25" s="62"/>
      <c r="I25" s="62"/>
      <c r="J25" s="62"/>
      <c r="K25" s="59"/>
    </row>
    <row r="26" spans="1:11" ht="16.5" customHeight="1" thickBot="1">
      <c r="A26" s="304" t="s">
        <v>92</v>
      </c>
      <c r="B26" s="305"/>
      <c r="C26" s="305"/>
      <c r="D26" s="306"/>
      <c r="E26" s="310" t="s">
        <v>119</v>
      </c>
      <c r="F26" s="312" t="s">
        <v>120</v>
      </c>
      <c r="G26" s="314" t="s">
        <v>48</v>
      </c>
      <c r="H26" s="314"/>
      <c r="I26" s="314"/>
      <c r="J26" s="315"/>
      <c r="K26" s="59"/>
    </row>
    <row r="27" spans="1:11" ht="16.5" customHeight="1" thickBot="1">
      <c r="A27" s="307"/>
      <c r="B27" s="308"/>
      <c r="C27" s="308"/>
      <c r="D27" s="309"/>
      <c r="E27" s="311"/>
      <c r="F27" s="313"/>
      <c r="G27" s="316" t="s">
        <v>121</v>
      </c>
      <c r="H27" s="308" t="s">
        <v>64</v>
      </c>
      <c r="I27" s="309"/>
      <c r="J27" s="317" t="s">
        <v>122</v>
      </c>
      <c r="K27" s="59"/>
    </row>
    <row r="28" spans="1:11" ht="31.5">
      <c r="A28" s="307"/>
      <c r="B28" s="308"/>
      <c r="C28" s="308"/>
      <c r="D28" s="309"/>
      <c r="E28" s="311"/>
      <c r="F28" s="313"/>
      <c r="G28" s="316"/>
      <c r="H28" s="93" t="s">
        <v>123</v>
      </c>
      <c r="I28" s="94" t="s">
        <v>124</v>
      </c>
      <c r="J28" s="318"/>
      <c r="K28" s="59"/>
    </row>
    <row r="29" spans="1:11" ht="15.75">
      <c r="A29" s="319">
        <v>1</v>
      </c>
      <c r="B29" s="320"/>
      <c r="C29" s="320"/>
      <c r="D29" s="321"/>
      <c r="E29" s="95">
        <v>2</v>
      </c>
      <c r="F29" s="96">
        <v>3</v>
      </c>
      <c r="G29" s="97">
        <v>4</v>
      </c>
      <c r="H29" s="96">
        <v>5</v>
      </c>
      <c r="I29" s="96">
        <v>6</v>
      </c>
      <c r="J29" s="98">
        <v>7</v>
      </c>
      <c r="K29" s="59"/>
    </row>
    <row r="30" spans="1:11" ht="18.75" customHeight="1">
      <c r="A30" s="322" t="s">
        <v>192</v>
      </c>
      <c r="B30" s="323"/>
      <c r="C30" s="323"/>
      <c r="D30" s="323"/>
      <c r="E30" s="323"/>
      <c r="F30" s="323"/>
      <c r="G30" s="323"/>
      <c r="H30" s="323"/>
      <c r="I30" s="323"/>
      <c r="J30" s="324"/>
      <c r="K30" s="59"/>
    </row>
    <row r="31" spans="1:11" ht="18" customHeight="1">
      <c r="A31" s="325" t="s">
        <v>125</v>
      </c>
      <c r="B31" s="326"/>
      <c r="C31" s="326"/>
      <c r="D31" s="99" t="s">
        <v>9</v>
      </c>
      <c r="E31" s="100">
        <f t="shared" ref="E31:J31" si="1">E32+E37</f>
        <v>188.5</v>
      </c>
      <c r="F31" s="101">
        <f t="shared" si="1"/>
        <v>14155.5</v>
      </c>
      <c r="G31" s="101">
        <f t="shared" si="1"/>
        <v>13097.5</v>
      </c>
      <c r="H31" s="101">
        <f t="shared" si="1"/>
        <v>1537.8</v>
      </c>
      <c r="I31" s="101">
        <f t="shared" si="1"/>
        <v>176</v>
      </c>
      <c r="J31" s="102">
        <f t="shared" si="1"/>
        <v>1058</v>
      </c>
      <c r="K31" s="59"/>
    </row>
    <row r="32" spans="1:11" ht="27" customHeight="1">
      <c r="A32" s="327" t="s">
        <v>48</v>
      </c>
      <c r="B32" s="326" t="s">
        <v>126</v>
      </c>
      <c r="C32" s="326"/>
      <c r="D32" s="99" t="s">
        <v>11</v>
      </c>
      <c r="E32" s="101">
        <f>E33+E35+E34+E36</f>
        <v>119</v>
      </c>
      <c r="F32" s="101">
        <f>F33+F35+F34+F36</f>
        <v>9998.2000000000007</v>
      </c>
      <c r="G32" s="101">
        <f>G33+G35+G34+G36</f>
        <v>9259</v>
      </c>
      <c r="H32" s="101">
        <f>H33+H35+H34+H36</f>
        <v>1023</v>
      </c>
      <c r="I32" s="76">
        <v>139</v>
      </c>
      <c r="J32" s="102">
        <f>J33+J35+J34+J36</f>
        <v>739.2</v>
      </c>
      <c r="K32" s="105"/>
    </row>
    <row r="33" spans="1:11" ht="21" customHeight="1">
      <c r="A33" s="328"/>
      <c r="B33" s="330" t="s">
        <v>127</v>
      </c>
      <c r="C33" s="103" t="s">
        <v>128</v>
      </c>
      <c r="D33" s="99" t="s">
        <v>13</v>
      </c>
      <c r="E33" s="78">
        <v>7</v>
      </c>
      <c r="F33" s="76">
        <f>G33+J33</f>
        <v>769.2</v>
      </c>
      <c r="G33" s="78">
        <v>710</v>
      </c>
      <c r="H33" s="78">
        <v>106.4</v>
      </c>
      <c r="I33" s="104"/>
      <c r="J33" s="81">
        <v>59.2</v>
      </c>
      <c r="K33" s="105"/>
    </row>
    <row r="34" spans="1:11" ht="18">
      <c r="A34" s="328"/>
      <c r="B34" s="330"/>
      <c r="C34" s="103" t="s">
        <v>129</v>
      </c>
      <c r="D34" s="99" t="s">
        <v>15</v>
      </c>
      <c r="E34" s="78">
        <v>19</v>
      </c>
      <c r="F34" s="76">
        <f>G34+J34</f>
        <v>2071.4</v>
      </c>
      <c r="G34" s="78">
        <v>1915</v>
      </c>
      <c r="H34" s="78">
        <v>234.3</v>
      </c>
      <c r="I34" s="104"/>
      <c r="J34" s="81">
        <v>156.4</v>
      </c>
      <c r="K34" s="105"/>
    </row>
    <row r="35" spans="1:11" ht="18">
      <c r="A35" s="328"/>
      <c r="B35" s="330"/>
      <c r="C35" s="103" t="s">
        <v>130</v>
      </c>
      <c r="D35" s="99" t="s">
        <v>17</v>
      </c>
      <c r="E35" s="78">
        <v>56.5</v>
      </c>
      <c r="F35" s="76">
        <f>G35+J35</f>
        <v>4854.8</v>
      </c>
      <c r="G35" s="78">
        <v>4494</v>
      </c>
      <c r="H35" s="78">
        <v>470.3</v>
      </c>
      <c r="I35" s="104"/>
      <c r="J35" s="81">
        <v>360.8</v>
      </c>
      <c r="K35" s="105"/>
    </row>
    <row r="36" spans="1:11" ht="18">
      <c r="A36" s="328"/>
      <c r="B36" s="330"/>
      <c r="C36" s="103" t="s">
        <v>131</v>
      </c>
      <c r="D36" s="99" t="s">
        <v>19</v>
      </c>
      <c r="E36" s="78">
        <v>36.5</v>
      </c>
      <c r="F36" s="76">
        <f>G36+J36</f>
        <v>2302.8000000000002</v>
      </c>
      <c r="G36" s="78">
        <v>2140</v>
      </c>
      <c r="H36" s="78">
        <v>212</v>
      </c>
      <c r="I36" s="104"/>
      <c r="J36" s="81">
        <v>162.80000000000001</v>
      </c>
      <c r="K36" s="105"/>
    </row>
    <row r="37" spans="1:11" ht="39" customHeight="1" thickBot="1">
      <c r="A37" s="329"/>
      <c r="B37" s="331" t="s">
        <v>132</v>
      </c>
      <c r="C37" s="331"/>
      <c r="D37" s="106" t="s">
        <v>21</v>
      </c>
      <c r="E37" s="83">
        <v>69.5</v>
      </c>
      <c r="F37" s="107">
        <f>G37+J37</f>
        <v>4157.3</v>
      </c>
      <c r="G37" s="85">
        <v>3838.5</v>
      </c>
      <c r="H37" s="85">
        <v>514.79999999999995</v>
      </c>
      <c r="I37" s="86">
        <v>37</v>
      </c>
      <c r="J37" s="87">
        <v>318.8</v>
      </c>
      <c r="K37" s="105"/>
    </row>
    <row r="38" spans="1:1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</row>
  </sheetData>
  <mergeCells count="31">
    <mergeCell ref="A29:D29"/>
    <mergeCell ref="A30:J30"/>
    <mergeCell ref="A31:C31"/>
    <mergeCell ref="A32:A37"/>
    <mergeCell ref="B32:C32"/>
    <mergeCell ref="B33:B36"/>
    <mergeCell ref="B37:C37"/>
    <mergeCell ref="A19:J19"/>
    <mergeCell ref="A24:J24"/>
    <mergeCell ref="A26:D28"/>
    <mergeCell ref="E26:E28"/>
    <mergeCell ref="F26:F28"/>
    <mergeCell ref="G26:J26"/>
    <mergeCell ref="G27:G28"/>
    <mergeCell ref="H27:I27"/>
    <mergeCell ref="J27:J28"/>
    <mergeCell ref="A7:D7"/>
    <mergeCell ref="A8:J8"/>
    <mergeCell ref="A9:C9"/>
    <mergeCell ref="A10:A15"/>
    <mergeCell ref="B10:C10"/>
    <mergeCell ref="B11:B14"/>
    <mergeCell ref="B15:C15"/>
    <mergeCell ref="A2:J2"/>
    <mergeCell ref="A4:D6"/>
    <mergeCell ref="E4:E6"/>
    <mergeCell ref="F4:F6"/>
    <mergeCell ref="G4:J4"/>
    <mergeCell ref="G5:G6"/>
    <mergeCell ref="H5:I5"/>
    <mergeCell ref="J5:J6"/>
  </mergeCells>
  <conditionalFormatting sqref="J11:J15">
    <cfRule type="cellIs" dxfId="33" priority="15" operator="greaterThan">
      <formula>G11*0.1</formula>
    </cfRule>
  </conditionalFormatting>
  <conditionalFormatting sqref="H10">
    <cfRule type="expression" dxfId="32" priority="14">
      <formula>$H$10&gt;$G$10</formula>
    </cfRule>
  </conditionalFormatting>
  <conditionalFormatting sqref="H11">
    <cfRule type="expression" dxfId="31" priority="13">
      <formula>$H$11&gt;0.2*$G$11</formula>
    </cfRule>
  </conditionalFormatting>
  <conditionalFormatting sqref="H12">
    <cfRule type="expression" dxfId="30" priority="12">
      <formula>$H$12&gt;0.2*$G$12</formula>
    </cfRule>
  </conditionalFormatting>
  <conditionalFormatting sqref="H13">
    <cfRule type="expression" dxfId="29" priority="11">
      <formula>$H$13&gt;0.2*$G$13</formula>
    </cfRule>
  </conditionalFormatting>
  <conditionalFormatting sqref="H14">
    <cfRule type="expression" dxfId="28" priority="10">
      <formula>$H$14&gt;0.2*$G$14</formula>
    </cfRule>
  </conditionalFormatting>
  <conditionalFormatting sqref="H15">
    <cfRule type="expression" dxfId="27" priority="9">
      <formula>$H$15&gt;0.2*$G$15</formula>
    </cfRule>
  </conditionalFormatting>
  <conditionalFormatting sqref="J33:J37">
    <cfRule type="cellIs" dxfId="26" priority="7" operator="greaterThan">
      <formula>G33*0.1</formula>
    </cfRule>
  </conditionalFormatting>
  <conditionalFormatting sqref="H32">
    <cfRule type="expression" dxfId="25" priority="6">
      <formula>$H$10&gt;$G$10</formula>
    </cfRule>
  </conditionalFormatting>
  <conditionalFormatting sqref="H33">
    <cfRule type="expression" dxfId="24" priority="5">
      <formula>$H$11&gt;0.2*$G$11</formula>
    </cfRule>
  </conditionalFormatting>
  <conditionalFormatting sqref="H34">
    <cfRule type="expression" dxfId="23" priority="4">
      <formula>$H$12&gt;0.2*$G$12</formula>
    </cfRule>
  </conditionalFormatting>
  <conditionalFormatting sqref="H35">
    <cfRule type="expression" dxfId="22" priority="3">
      <formula>$H$13&gt;0.2*$G$13</formula>
    </cfRule>
  </conditionalFormatting>
  <conditionalFormatting sqref="H36">
    <cfRule type="expression" dxfId="21" priority="2">
      <formula>$H$14&gt;0.2*$G$14</formula>
    </cfRule>
  </conditionalFormatting>
  <conditionalFormatting sqref="H37">
    <cfRule type="expression" dxfId="20" priority="1">
      <formula>$H$15&gt;0.2*$G$15</formula>
    </cfRule>
  </conditionalFormatting>
  <dataValidations count="3">
    <dataValidation type="custom" allowBlank="1" showInputMessage="1" showErrorMessage="1" sqref="F11:F15" xr:uid="{41835D1C-8932-46BD-903C-4AA3AA31B443}">
      <formula1>MOD(F11*10,1)=0</formula1>
    </dataValidation>
    <dataValidation type="custom" allowBlank="1" showInputMessage="1" showErrorMessage="1" errorTitle="Znaki po przecinku" error="Wpisujemy zatrudnienie w pełnych etatach bez miejsc po przecinku." sqref="E11:E15" xr:uid="{39D4D76A-1E6C-4E84-8E13-CD5EF0C211C1}">
      <formula1>MOD(E11*10,1)=0</formula1>
    </dataValidation>
    <dataValidation type="custom" allowBlank="1" showInputMessage="1" showErrorMessage="1" errorTitle="Znaki po przecinku" error="Wpisana wartość może mieć wyłącznie 1 znak po przecinku." sqref="G11:H15 I10 I15:J15 J11:J14" xr:uid="{9DA1C878-2252-4D04-8172-847DDBDBD4E6}">
      <formula1>MOD(G10*10,1)=0</formula1>
    </dataValidation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68A12FC4-7359-46BF-A442-02B2145AF4CE}">
            <xm:f>'\Users\Ola Anczykowska\Documents\Plan na 2021 rok\korekta planu 2021\[Kor. planu na 2021 druk MEiN.xlsx]dział I'!#REF!&gt;$F$9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" id="{C45968C8-32C1-4EA7-BBB1-581076D71127}">
            <xm:f>'\Users\Ola Anczykowska\Documents\Plan na 2021 rok\korekta planu 2021\[Kor. planu na 2021 druk MEiN.xlsx]dział I'!#REF!&gt;$F$9</xm:f>
            <x14:dxf>
              <fill>
                <patternFill>
                  <bgColor rgb="FFFF0000"/>
                </patternFill>
              </fill>
            </x14:dxf>
          </x14:cfRule>
          <xm:sqref>F31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75E5-EF75-46EF-87AE-E2237958DD5C}">
  <dimension ref="A1:J32"/>
  <sheetViews>
    <sheetView topLeftCell="A13" workbookViewId="0">
      <selection activeCell="K21" sqref="K21"/>
    </sheetView>
  </sheetViews>
  <sheetFormatPr defaultRowHeight="15"/>
  <cols>
    <col min="1" max="2" width="8.7109375" customWidth="1"/>
    <col min="3" max="3" width="3.85546875" customWidth="1"/>
    <col min="4" max="4" width="66.140625" customWidth="1"/>
    <col min="5" max="5" width="5.5703125" customWidth="1"/>
    <col min="6" max="6" width="10.7109375" customWidth="1"/>
    <col min="7" max="7" width="17.42578125" customWidth="1"/>
    <col min="8" max="8" width="17.140625" customWidth="1"/>
    <col min="9" max="10" width="8.7109375" customWidth="1"/>
  </cols>
  <sheetData>
    <row r="1" spans="1:10">
      <c r="A1" s="57" t="str">
        <f>'[1]dział I'!A3</f>
        <v>Państwowa Wyższa Szkoła Zawodowa w Koninie</v>
      </c>
      <c r="B1" s="108"/>
      <c r="C1" s="108"/>
      <c r="D1" s="109"/>
      <c r="E1" s="109"/>
      <c r="F1" s="110"/>
      <c r="G1" s="58"/>
      <c r="H1" s="58"/>
      <c r="I1" s="58"/>
      <c r="J1" s="58"/>
    </row>
    <row r="2" spans="1:10" ht="15.75" customHeight="1">
      <c r="A2" s="332" t="s">
        <v>137</v>
      </c>
      <c r="B2" s="332"/>
      <c r="C2" s="332"/>
      <c r="D2" s="332"/>
      <c r="E2" s="332"/>
      <c r="F2" s="332"/>
      <c r="G2" s="111"/>
      <c r="H2" s="111"/>
      <c r="I2" s="111"/>
      <c r="J2" s="111"/>
    </row>
    <row r="3" spans="1:10" ht="16.5" thickBot="1">
      <c r="A3" s="112"/>
      <c r="B3" s="112"/>
      <c r="C3" s="112"/>
      <c r="D3" s="112"/>
      <c r="E3" s="112"/>
      <c r="F3" s="112"/>
      <c r="G3" s="58"/>
      <c r="H3" s="58"/>
      <c r="I3" s="58"/>
      <c r="J3" s="58"/>
    </row>
    <row r="4" spans="1:10" ht="31.5">
      <c r="A4" s="274" t="s">
        <v>92</v>
      </c>
      <c r="B4" s="275"/>
      <c r="C4" s="275"/>
      <c r="D4" s="275"/>
      <c r="E4" s="276"/>
      <c r="F4" s="113" t="s">
        <v>138</v>
      </c>
      <c r="G4" s="114" t="s">
        <v>7</v>
      </c>
      <c r="H4" s="114" t="s">
        <v>191</v>
      </c>
      <c r="I4" s="58"/>
      <c r="J4" s="58"/>
    </row>
    <row r="5" spans="1:10">
      <c r="A5" s="333">
        <v>1</v>
      </c>
      <c r="B5" s="334"/>
      <c r="C5" s="334"/>
      <c r="D5" s="334"/>
      <c r="E5" s="334"/>
      <c r="F5" s="115">
        <v>2</v>
      </c>
      <c r="G5" s="116">
        <v>3</v>
      </c>
      <c r="H5" s="116">
        <v>3</v>
      </c>
      <c r="I5" s="58"/>
      <c r="J5" s="58"/>
    </row>
    <row r="6" spans="1:10" ht="18" customHeight="1">
      <c r="A6" s="335" t="s">
        <v>139</v>
      </c>
      <c r="B6" s="336"/>
      <c r="C6" s="336"/>
      <c r="D6" s="336"/>
      <c r="E6" s="65" t="s">
        <v>9</v>
      </c>
      <c r="F6" s="65" t="s">
        <v>140</v>
      </c>
      <c r="G6" s="117">
        <f>G7+G8</f>
        <v>1390</v>
      </c>
      <c r="H6" s="117">
        <f>H7+H8</f>
        <v>1461</v>
      </c>
      <c r="I6" s="58"/>
      <c r="J6" s="58"/>
    </row>
    <row r="7" spans="1:10" ht="22.5" customHeight="1">
      <c r="A7" s="337" t="s">
        <v>48</v>
      </c>
      <c r="B7" s="340" t="s">
        <v>141</v>
      </c>
      <c r="C7" s="341"/>
      <c r="D7" s="342"/>
      <c r="E7" s="65" t="s">
        <v>11</v>
      </c>
      <c r="F7" s="65" t="s">
        <v>140</v>
      </c>
      <c r="G7" s="118">
        <v>1050</v>
      </c>
      <c r="H7" s="153">
        <v>1076</v>
      </c>
      <c r="I7" s="59"/>
      <c r="J7" s="59"/>
    </row>
    <row r="8" spans="1:10" ht="22.5" customHeight="1">
      <c r="A8" s="338"/>
      <c r="B8" s="340" t="s">
        <v>142</v>
      </c>
      <c r="C8" s="341"/>
      <c r="D8" s="342"/>
      <c r="E8" s="65" t="s">
        <v>13</v>
      </c>
      <c r="F8" s="65" t="s">
        <v>140</v>
      </c>
      <c r="G8" s="118">
        <v>340</v>
      </c>
      <c r="H8" s="153">
        <v>385</v>
      </c>
      <c r="I8" s="59"/>
      <c r="J8" s="59"/>
    </row>
    <row r="9" spans="1:10" ht="35.25" customHeight="1">
      <c r="A9" s="339"/>
      <c r="B9" s="119" t="s">
        <v>64</v>
      </c>
      <c r="C9" s="341" t="s">
        <v>143</v>
      </c>
      <c r="D9" s="342"/>
      <c r="E9" s="65" t="s">
        <v>15</v>
      </c>
      <c r="F9" s="65" t="s">
        <v>140</v>
      </c>
      <c r="G9" s="118"/>
      <c r="H9" s="118"/>
      <c r="I9" s="59"/>
      <c r="J9" s="59"/>
    </row>
    <row r="10" spans="1:10" ht="26.25" customHeight="1">
      <c r="A10" s="343" t="s">
        <v>144</v>
      </c>
      <c r="B10" s="336"/>
      <c r="C10" s="336"/>
      <c r="D10" s="336"/>
      <c r="E10" s="65" t="s">
        <v>17</v>
      </c>
      <c r="F10" s="65" t="s">
        <v>140</v>
      </c>
      <c r="G10" s="118"/>
      <c r="H10" s="118"/>
      <c r="I10" s="59"/>
      <c r="J10" s="59"/>
    </row>
    <row r="11" spans="1:10" ht="26.25" customHeight="1">
      <c r="A11" s="344" t="s">
        <v>64</v>
      </c>
      <c r="B11" s="347" t="s">
        <v>145</v>
      </c>
      <c r="C11" s="347"/>
      <c r="D11" s="348"/>
      <c r="E11" s="65" t="s">
        <v>19</v>
      </c>
      <c r="F11" s="65" t="s">
        <v>140</v>
      </c>
      <c r="G11" s="118"/>
      <c r="H11" s="118"/>
      <c r="I11" s="59"/>
      <c r="J11" s="59"/>
    </row>
    <row r="12" spans="1:10" ht="36.75" customHeight="1">
      <c r="A12" s="345"/>
      <c r="B12" s="120" t="s">
        <v>64</v>
      </c>
      <c r="C12" s="349" t="s">
        <v>146</v>
      </c>
      <c r="D12" s="350"/>
      <c r="E12" s="65" t="s">
        <v>21</v>
      </c>
      <c r="F12" s="65" t="s">
        <v>140</v>
      </c>
      <c r="G12" s="118"/>
      <c r="H12" s="118"/>
      <c r="I12" s="59"/>
      <c r="J12" s="59"/>
    </row>
    <row r="13" spans="1:10" ht="15.75" customHeight="1">
      <c r="A13" s="345"/>
      <c r="B13" s="351" t="s">
        <v>147</v>
      </c>
      <c r="C13" s="351"/>
      <c r="D13" s="352"/>
      <c r="E13" s="65" t="s">
        <v>23</v>
      </c>
      <c r="F13" s="65" t="s">
        <v>140</v>
      </c>
      <c r="G13" s="118"/>
      <c r="H13" s="118"/>
      <c r="I13" s="59"/>
      <c r="J13" s="59"/>
    </row>
    <row r="14" spans="1:10" ht="40.5" customHeight="1">
      <c r="A14" s="345"/>
      <c r="B14" s="120" t="s">
        <v>64</v>
      </c>
      <c r="C14" s="349" t="s">
        <v>148</v>
      </c>
      <c r="D14" s="350"/>
      <c r="E14" s="65" t="s">
        <v>25</v>
      </c>
      <c r="F14" s="65" t="s">
        <v>140</v>
      </c>
      <c r="G14" s="118"/>
      <c r="H14" s="118"/>
      <c r="I14" s="59"/>
      <c r="J14" s="59"/>
    </row>
    <row r="15" spans="1:10" ht="47.25">
      <c r="A15" s="346"/>
      <c r="B15" s="353" t="s">
        <v>64</v>
      </c>
      <c r="C15" s="354"/>
      <c r="D15" s="121" t="s">
        <v>149</v>
      </c>
      <c r="E15" s="65" t="s">
        <v>27</v>
      </c>
      <c r="F15" s="65" t="s">
        <v>140</v>
      </c>
      <c r="G15" s="118"/>
      <c r="H15" s="118"/>
      <c r="I15" s="59"/>
      <c r="J15" s="59"/>
    </row>
    <row r="16" spans="1:10" ht="24.75" customHeight="1">
      <c r="A16" s="356" t="s">
        <v>150</v>
      </c>
      <c r="B16" s="357"/>
      <c r="C16" s="357"/>
      <c r="D16" s="358"/>
      <c r="E16" s="65" t="s">
        <v>29</v>
      </c>
      <c r="F16" s="122" t="s">
        <v>151</v>
      </c>
      <c r="G16" s="123">
        <v>2938.3</v>
      </c>
      <c r="H16" s="123">
        <v>2955.8</v>
      </c>
      <c r="I16" s="59"/>
      <c r="J16" s="59"/>
    </row>
    <row r="17" spans="1:10" ht="24" customHeight="1">
      <c r="A17" s="356" t="s">
        <v>152</v>
      </c>
      <c r="B17" s="357"/>
      <c r="C17" s="357"/>
      <c r="D17" s="358"/>
      <c r="E17" s="65" t="s">
        <v>31</v>
      </c>
      <c r="F17" s="122" t="s">
        <v>151</v>
      </c>
      <c r="G17" s="123"/>
      <c r="H17" s="123"/>
      <c r="I17" s="59"/>
      <c r="J17" s="59"/>
    </row>
    <row r="18" spans="1:10" ht="22.5" customHeight="1">
      <c r="A18" s="359" t="s">
        <v>153</v>
      </c>
      <c r="B18" s="358"/>
      <c r="C18" s="358"/>
      <c r="D18" s="358"/>
      <c r="E18" s="65" t="s">
        <v>33</v>
      </c>
      <c r="F18" s="122" t="s">
        <v>151</v>
      </c>
      <c r="G18" s="123">
        <v>110.5</v>
      </c>
      <c r="H18" s="123">
        <v>42.8</v>
      </c>
      <c r="I18" s="59"/>
      <c r="J18" s="59"/>
    </row>
    <row r="19" spans="1:10" ht="22.5" customHeight="1">
      <c r="A19" s="359" t="s">
        <v>154</v>
      </c>
      <c r="B19" s="358"/>
      <c r="C19" s="358"/>
      <c r="D19" s="358"/>
      <c r="E19" s="65" t="s">
        <v>35</v>
      </c>
      <c r="F19" s="122" t="s">
        <v>151</v>
      </c>
      <c r="G19" s="123">
        <v>9761.1</v>
      </c>
      <c r="H19" s="123">
        <v>5118</v>
      </c>
      <c r="I19" s="59"/>
      <c r="J19" s="59"/>
    </row>
    <row r="20" spans="1:10" ht="30" customHeight="1">
      <c r="A20" s="360" t="s">
        <v>155</v>
      </c>
      <c r="B20" s="361"/>
      <c r="C20" s="361"/>
      <c r="D20" s="362"/>
      <c r="E20" s="65" t="s">
        <v>37</v>
      </c>
      <c r="F20" s="124" t="s">
        <v>151</v>
      </c>
      <c r="G20" s="125">
        <v>2073.5</v>
      </c>
      <c r="H20" s="125">
        <v>743.3</v>
      </c>
      <c r="I20" s="59"/>
      <c r="J20" s="59"/>
    </row>
    <row r="21" spans="1:10" ht="39" customHeight="1">
      <c r="A21" s="363" t="s">
        <v>156</v>
      </c>
      <c r="B21" s="365" t="s">
        <v>157</v>
      </c>
      <c r="C21" s="365"/>
      <c r="D21" s="366"/>
      <c r="E21" s="65" t="s">
        <v>39</v>
      </c>
      <c r="F21" s="126" t="s">
        <v>151</v>
      </c>
      <c r="G21" s="125"/>
      <c r="H21" s="125"/>
      <c r="I21" s="59"/>
      <c r="J21" s="59"/>
    </row>
    <row r="22" spans="1:10" ht="32.25" customHeight="1">
      <c r="A22" s="363"/>
      <c r="B22" s="365" t="s">
        <v>158</v>
      </c>
      <c r="C22" s="365"/>
      <c r="D22" s="366"/>
      <c r="E22" s="65" t="s">
        <v>41</v>
      </c>
      <c r="F22" s="127" t="s">
        <v>151</v>
      </c>
      <c r="G22" s="125"/>
      <c r="H22" s="125"/>
      <c r="I22" s="59"/>
      <c r="J22" s="59"/>
    </row>
    <row r="23" spans="1:10" ht="35.25" customHeight="1">
      <c r="A23" s="363"/>
      <c r="B23" s="365" t="s">
        <v>159</v>
      </c>
      <c r="C23" s="365"/>
      <c r="D23" s="366"/>
      <c r="E23" s="65" t="s">
        <v>43</v>
      </c>
      <c r="F23" s="124" t="s">
        <v>151</v>
      </c>
      <c r="G23" s="125"/>
      <c r="H23" s="125"/>
      <c r="I23" s="59"/>
      <c r="J23" s="59"/>
    </row>
    <row r="24" spans="1:10" ht="30" customHeight="1">
      <c r="A24" s="363"/>
      <c r="B24" s="365" t="s">
        <v>160</v>
      </c>
      <c r="C24" s="365"/>
      <c r="D24" s="366"/>
      <c r="E24" s="65" t="s">
        <v>45</v>
      </c>
      <c r="F24" s="127" t="s">
        <v>151</v>
      </c>
      <c r="G24" s="125"/>
      <c r="H24" s="125"/>
      <c r="I24" s="59"/>
      <c r="J24" s="59"/>
    </row>
    <row r="25" spans="1:10" ht="48.75" customHeight="1">
      <c r="A25" s="363"/>
      <c r="B25" s="365" t="s">
        <v>161</v>
      </c>
      <c r="C25" s="365"/>
      <c r="D25" s="366"/>
      <c r="E25" s="65" t="s">
        <v>47</v>
      </c>
      <c r="F25" s="124" t="s">
        <v>151</v>
      </c>
      <c r="G25" s="123"/>
      <c r="H25" s="123"/>
      <c r="I25" s="59"/>
      <c r="J25" s="59"/>
    </row>
    <row r="26" spans="1:10" ht="21" customHeight="1">
      <c r="A26" s="363"/>
      <c r="B26" s="367" t="s">
        <v>162</v>
      </c>
      <c r="C26" s="367"/>
      <c r="D26" s="368"/>
      <c r="E26" s="65" t="s">
        <v>50</v>
      </c>
      <c r="F26" s="124" t="s">
        <v>151</v>
      </c>
      <c r="G26" s="125"/>
      <c r="H26" s="125"/>
      <c r="I26" s="59"/>
      <c r="J26" s="59"/>
    </row>
    <row r="27" spans="1:10" ht="41.25" customHeight="1" thickBot="1">
      <c r="A27" s="364"/>
      <c r="B27" s="369" t="s">
        <v>163</v>
      </c>
      <c r="C27" s="369"/>
      <c r="D27" s="370"/>
      <c r="E27" s="128" t="s">
        <v>52</v>
      </c>
      <c r="F27" s="129" t="s">
        <v>151</v>
      </c>
      <c r="G27" s="130">
        <v>9181.4</v>
      </c>
      <c r="H27" s="130">
        <v>1057.9000000000001</v>
      </c>
      <c r="I27" s="59"/>
      <c r="J27" s="59"/>
    </row>
    <row r="28" spans="1:10" ht="39.7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</row>
    <row r="29" spans="1:10" ht="15" customHeight="1">
      <c r="A29" s="371" t="s">
        <v>164</v>
      </c>
      <c r="B29" s="372"/>
      <c r="C29" s="131"/>
      <c r="D29" s="132" t="s">
        <v>165</v>
      </c>
      <c r="E29" s="133"/>
      <c r="F29" s="371" t="s">
        <v>166</v>
      </c>
      <c r="G29" s="372"/>
      <c r="H29" s="59"/>
      <c r="I29" s="59"/>
      <c r="J29" s="59"/>
    </row>
    <row r="30" spans="1:10">
      <c r="A30" s="134" t="s">
        <v>167</v>
      </c>
      <c r="B30" s="134"/>
      <c r="C30" s="134"/>
      <c r="D30" s="135" t="s">
        <v>168</v>
      </c>
      <c r="E30" s="135"/>
      <c r="F30" s="355" t="s">
        <v>169</v>
      </c>
      <c r="G30" s="355"/>
      <c r="H30" s="59"/>
      <c r="I30" s="59"/>
      <c r="J30" s="59"/>
    </row>
    <row r="31" spans="1:10">
      <c r="A31" s="134" t="s">
        <v>170</v>
      </c>
      <c r="B31" s="134"/>
      <c r="C31" s="134"/>
      <c r="D31" s="136"/>
      <c r="E31" s="136"/>
      <c r="F31" s="59"/>
      <c r="G31" s="135"/>
      <c r="H31" s="137"/>
      <c r="I31" s="59"/>
      <c r="J31" s="59"/>
    </row>
    <row r="32" spans="1:10">
      <c r="A32" s="59"/>
      <c r="B32" s="59"/>
      <c r="C32" s="59"/>
      <c r="D32" s="59"/>
      <c r="E32" s="59"/>
      <c r="F32" s="59"/>
      <c r="G32" s="59"/>
      <c r="H32" s="59"/>
      <c r="I32" s="59"/>
      <c r="J32" s="59"/>
    </row>
  </sheetData>
  <mergeCells count="31">
    <mergeCell ref="F30:G30"/>
    <mergeCell ref="A16:D16"/>
    <mergeCell ref="A17:D17"/>
    <mergeCell ref="A18:D18"/>
    <mergeCell ref="A19:D19"/>
    <mergeCell ref="A20:D20"/>
    <mergeCell ref="A21:A27"/>
    <mergeCell ref="B21:D21"/>
    <mergeCell ref="B22:D22"/>
    <mergeCell ref="B23:D23"/>
    <mergeCell ref="B24:D24"/>
    <mergeCell ref="B25:D25"/>
    <mergeCell ref="B26:D26"/>
    <mergeCell ref="B27:D27"/>
    <mergeCell ref="A29:B29"/>
    <mergeCell ref="F29:G29"/>
    <mergeCell ref="A10:D10"/>
    <mergeCell ref="A11:A15"/>
    <mergeCell ref="B11:D11"/>
    <mergeCell ref="C12:D12"/>
    <mergeCell ref="B13:D13"/>
    <mergeCell ref="C14:D14"/>
    <mergeCell ref="B15:C15"/>
    <mergeCell ref="A2:F2"/>
    <mergeCell ref="A4:E4"/>
    <mergeCell ref="A5:E5"/>
    <mergeCell ref="A6:D6"/>
    <mergeCell ref="A7:A9"/>
    <mergeCell ref="B7:D7"/>
    <mergeCell ref="B8:D8"/>
    <mergeCell ref="C9:D9"/>
  </mergeCells>
  <conditionalFormatting sqref="G9">
    <cfRule type="cellIs" dxfId="17" priority="27" operator="greaterThan">
      <formula>$G$8</formula>
    </cfRule>
  </conditionalFormatting>
  <conditionalFormatting sqref="G26">
    <cfRule type="cellIs" dxfId="16" priority="26" operator="greaterThan">
      <formula>$G$25</formula>
    </cfRule>
  </conditionalFormatting>
  <conditionalFormatting sqref="G20">
    <cfRule type="cellIs" dxfId="15" priority="25" operator="greaterThan">
      <formula>$G$19</formula>
    </cfRule>
  </conditionalFormatting>
  <conditionalFormatting sqref="G10">
    <cfRule type="expression" dxfId="14" priority="24">
      <formula>$G$10&lt;$G$11+$G$13</formula>
    </cfRule>
  </conditionalFormatting>
  <conditionalFormatting sqref="G12">
    <cfRule type="expression" dxfId="13" priority="23">
      <formula>$G$11&lt;$G$12</formula>
    </cfRule>
  </conditionalFormatting>
  <conditionalFormatting sqref="G15">
    <cfRule type="expression" dxfId="12" priority="20">
      <formula>$G$15&gt;$G$13</formula>
    </cfRule>
    <cfRule type="expression" dxfId="11" priority="22">
      <formula>$G$15&gt;$G$14</formula>
    </cfRule>
  </conditionalFormatting>
  <conditionalFormatting sqref="G14">
    <cfRule type="expression" dxfId="10" priority="21">
      <formula>$G$14&gt;$G$13</formula>
    </cfRule>
  </conditionalFormatting>
  <conditionalFormatting sqref="G8">
    <cfRule type="expression" dxfId="9" priority="19">
      <formula>$G$8-$G$9&gt;$G$7</formula>
    </cfRule>
  </conditionalFormatting>
  <conditionalFormatting sqref="H9">
    <cfRule type="cellIs" dxfId="8" priority="9" operator="greaterThan">
      <formula>$G$8</formula>
    </cfRule>
  </conditionalFormatting>
  <conditionalFormatting sqref="H26">
    <cfRule type="cellIs" dxfId="7" priority="8" operator="greaterThan">
      <formula>$G$25</formula>
    </cfRule>
  </conditionalFormatting>
  <conditionalFormatting sqref="H20">
    <cfRule type="cellIs" dxfId="6" priority="7" operator="greaterThan">
      <formula>$G$19</formula>
    </cfRule>
  </conditionalFormatting>
  <conditionalFormatting sqref="H10">
    <cfRule type="expression" dxfId="5" priority="6">
      <formula>$G$10&lt;$G$11+$G$13</formula>
    </cfRule>
  </conditionalFormatting>
  <conditionalFormatting sqref="H12">
    <cfRule type="expression" dxfId="4" priority="5">
      <formula>$G$11&lt;$G$12</formula>
    </cfRule>
  </conditionalFormatting>
  <conditionalFormatting sqref="H15">
    <cfRule type="expression" dxfId="3" priority="2">
      <formula>$G$15&gt;$G$13</formula>
    </cfRule>
    <cfRule type="expression" dxfId="2" priority="4">
      <formula>$G$15&gt;$G$14</formula>
    </cfRule>
  </conditionalFormatting>
  <conditionalFormatting sqref="H14">
    <cfRule type="expression" dxfId="1" priority="3">
      <formula>$G$14&gt;$G$13</formula>
    </cfRule>
  </conditionalFormatting>
  <conditionalFormatting sqref="H8">
    <cfRule type="expression" dxfId="0" priority="1">
      <formula>$G$8-$G$9&gt;$G$7</formula>
    </cfRule>
  </conditionalFormatting>
  <dataValidations count="2">
    <dataValidation type="custom" allowBlank="1" showInputMessage="1" showErrorMessage="1" errorTitle="Znaki po przecinku" error="Wpisujemy bez miejsc po przecinku." sqref="G7:H15" xr:uid="{3DE4FFE7-B718-483D-8F67-C9EF40620CD6}">
      <formula1>MOD(G7,1)=0</formula1>
    </dataValidation>
    <dataValidation type="custom" allowBlank="1" showInputMessage="1" showErrorMessage="1" errorTitle="Znaki po przecinku" error="Wpisana wartość może mieć wyłącznie 1 znak po przecinku." sqref="G16:H27" xr:uid="{9F136466-4A77-46C7-907B-E8E81F4183DC}">
      <formula1>MOD(G16*10,1)=0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403E-B307-427B-8982-372B3321741B}">
  <dimension ref="A1:N63"/>
  <sheetViews>
    <sheetView topLeftCell="A16" workbookViewId="0">
      <selection activeCell="H26" sqref="H26"/>
    </sheetView>
  </sheetViews>
  <sheetFormatPr defaultRowHeight="15"/>
  <cols>
    <col min="7" max="7" width="17.7109375" bestFit="1" customWidth="1"/>
    <col min="8" max="8" width="16.140625" bestFit="1" customWidth="1"/>
    <col min="9" max="9" width="18" customWidth="1"/>
    <col min="10" max="10" width="17.28515625" customWidth="1"/>
    <col min="12" max="12" width="16.5703125" customWidth="1"/>
    <col min="13" max="13" width="20.28515625" customWidth="1"/>
  </cols>
  <sheetData>
    <row r="1" spans="1:14">
      <c r="A1" s="152" t="s">
        <v>7</v>
      </c>
      <c r="B1" s="152"/>
      <c r="K1" s="151"/>
      <c r="L1" s="152" t="s">
        <v>191</v>
      </c>
      <c r="M1" s="152"/>
      <c r="N1" s="152"/>
    </row>
    <row r="2" spans="1:14">
      <c r="K2" s="151"/>
    </row>
    <row r="3" spans="1:14" ht="18.75">
      <c r="A3" s="138" t="s">
        <v>171</v>
      </c>
      <c r="B3" s="139"/>
      <c r="C3" s="140"/>
      <c r="D3" s="140"/>
      <c r="E3" s="140"/>
      <c r="F3" s="140"/>
      <c r="G3" s="140"/>
      <c r="H3" s="140"/>
      <c r="I3" s="373" t="s">
        <v>172</v>
      </c>
      <c r="J3" s="373"/>
      <c r="K3" s="151"/>
    </row>
    <row r="4" spans="1:14" ht="18.75">
      <c r="A4" s="141"/>
      <c r="B4" s="140"/>
      <c r="C4" s="140"/>
      <c r="D4" s="140"/>
      <c r="E4" s="140"/>
      <c r="F4" s="140"/>
      <c r="G4" s="140"/>
      <c r="H4" s="140"/>
      <c r="I4" s="142" t="s">
        <v>173</v>
      </c>
      <c r="J4" s="142" t="s">
        <v>174</v>
      </c>
      <c r="K4" s="151"/>
      <c r="M4" t="s">
        <v>200</v>
      </c>
    </row>
    <row r="5" spans="1:14" ht="18.75">
      <c r="A5" s="140" t="s">
        <v>175</v>
      </c>
      <c r="B5" s="140"/>
      <c r="C5" s="140"/>
      <c r="D5" s="140"/>
      <c r="E5" s="140"/>
      <c r="F5" s="140"/>
      <c r="G5" s="143">
        <v>18511.5</v>
      </c>
      <c r="H5" s="140"/>
      <c r="I5" s="143">
        <v>18511.5</v>
      </c>
      <c r="K5" s="151"/>
      <c r="L5" s="162">
        <v>14268</v>
      </c>
      <c r="M5" s="150">
        <v>0</v>
      </c>
    </row>
    <row r="6" spans="1:14" ht="18.75">
      <c r="A6" s="140"/>
      <c r="B6" s="140"/>
      <c r="C6" s="140"/>
      <c r="D6" s="140"/>
      <c r="E6" s="140"/>
      <c r="F6" s="140"/>
      <c r="G6" s="143"/>
      <c r="H6" s="140"/>
      <c r="I6" s="143"/>
      <c r="K6" s="151"/>
      <c r="L6" s="162"/>
      <c r="M6" s="150"/>
    </row>
    <row r="7" spans="1:14" ht="18.75">
      <c r="A7" s="140" t="s">
        <v>176</v>
      </c>
      <c r="B7" s="140"/>
      <c r="C7" s="140"/>
      <c r="D7" s="140"/>
      <c r="E7" s="140"/>
      <c r="F7" s="140"/>
      <c r="G7" s="143">
        <v>67687</v>
      </c>
      <c r="H7" s="140"/>
      <c r="I7" s="143">
        <v>67687</v>
      </c>
      <c r="K7" s="151"/>
      <c r="L7" s="162">
        <v>0</v>
      </c>
      <c r="M7" s="150">
        <v>0</v>
      </c>
    </row>
    <row r="8" spans="1:14" ht="18.75">
      <c r="A8" s="140"/>
      <c r="B8" s="140"/>
      <c r="C8" s="140"/>
      <c r="D8" s="140"/>
      <c r="E8" s="140"/>
      <c r="F8" s="140"/>
      <c r="G8" s="140"/>
      <c r="H8" s="140"/>
      <c r="I8" s="140"/>
      <c r="K8" s="151"/>
      <c r="L8" s="162"/>
      <c r="M8" s="150"/>
    </row>
    <row r="9" spans="1:14" ht="18.75">
      <c r="A9" s="154" t="s">
        <v>177</v>
      </c>
      <c r="B9" s="154"/>
      <c r="C9" s="154"/>
      <c r="D9" s="154"/>
      <c r="E9" s="154"/>
      <c r="F9" s="154"/>
      <c r="G9" s="155">
        <v>24279.040000000001</v>
      </c>
      <c r="H9" s="154"/>
      <c r="I9" s="155">
        <v>24279.040000000001</v>
      </c>
      <c r="K9" s="151"/>
      <c r="L9" s="162">
        <v>24279.040000000001</v>
      </c>
      <c r="M9" s="150">
        <v>0</v>
      </c>
    </row>
    <row r="10" spans="1:14" ht="18.75">
      <c r="A10" s="140"/>
      <c r="B10" s="140"/>
      <c r="C10" s="140"/>
      <c r="D10" s="140"/>
      <c r="E10" s="140"/>
      <c r="F10" s="140"/>
      <c r="G10" s="140"/>
      <c r="H10" s="140"/>
      <c r="I10" s="140"/>
      <c r="K10" s="151"/>
      <c r="L10" s="162"/>
      <c r="M10" s="150"/>
    </row>
    <row r="11" spans="1:14" ht="18.75">
      <c r="A11" s="144" t="s">
        <v>193</v>
      </c>
      <c r="B11" s="144"/>
      <c r="C11" s="144"/>
      <c r="D11" s="144"/>
      <c r="E11" s="144"/>
      <c r="F11" s="144"/>
      <c r="G11" s="145">
        <v>0</v>
      </c>
      <c r="H11" s="144"/>
      <c r="I11" s="145">
        <v>0</v>
      </c>
      <c r="J11" s="147"/>
      <c r="K11" s="156"/>
      <c r="L11" s="163">
        <v>4243.5</v>
      </c>
      <c r="M11" s="166">
        <v>0</v>
      </c>
    </row>
    <row r="12" spans="1:14" ht="18.75">
      <c r="A12" s="140"/>
      <c r="B12" s="140"/>
      <c r="C12" s="140"/>
      <c r="D12" s="140"/>
      <c r="E12" s="140"/>
      <c r="F12" s="140"/>
      <c r="G12" s="146">
        <f>SUM(G5:G11)</f>
        <v>110477.54000000001</v>
      </c>
      <c r="H12" s="140"/>
      <c r="I12" s="146">
        <f>SUM(I5:I11)</f>
        <v>110477.54000000001</v>
      </c>
      <c r="K12" s="151"/>
      <c r="L12" s="164">
        <f>SUM(L5:L11)</f>
        <v>42790.54</v>
      </c>
      <c r="M12" s="150">
        <f>SUM(M5:M11)</f>
        <v>0</v>
      </c>
    </row>
    <row r="13" spans="1:14" ht="18.75">
      <c r="A13" s="140"/>
      <c r="B13" s="140"/>
      <c r="C13" s="140"/>
      <c r="D13" s="140"/>
      <c r="E13" s="140"/>
      <c r="F13" s="140"/>
      <c r="G13" s="140"/>
      <c r="H13" s="140"/>
      <c r="K13" s="151"/>
      <c r="M13" s="150"/>
    </row>
    <row r="14" spans="1:14" ht="18.75">
      <c r="A14" s="140"/>
      <c r="B14" s="140"/>
      <c r="C14" s="140"/>
      <c r="D14" s="140"/>
      <c r="E14" s="140"/>
      <c r="F14" s="140"/>
      <c r="G14" s="140"/>
      <c r="H14" s="140"/>
      <c r="K14" s="151"/>
      <c r="M14" s="150"/>
    </row>
    <row r="15" spans="1:14" ht="18.75">
      <c r="A15" s="140"/>
      <c r="B15" s="140"/>
      <c r="C15" s="140"/>
      <c r="D15" s="140"/>
      <c r="E15" s="140"/>
      <c r="F15" s="140"/>
      <c r="G15" s="140"/>
      <c r="H15" s="140"/>
      <c r="K15" s="151"/>
      <c r="M15" s="150"/>
    </row>
    <row r="16" spans="1:14" ht="18.75">
      <c r="A16" s="140"/>
      <c r="B16" s="140"/>
      <c r="C16" s="140"/>
      <c r="D16" s="140"/>
      <c r="E16" s="140"/>
      <c r="F16" s="140"/>
      <c r="G16" s="140"/>
      <c r="H16" s="140"/>
      <c r="K16" s="151"/>
      <c r="M16" s="150"/>
    </row>
    <row r="17" spans="1:13" ht="18.75">
      <c r="A17" s="138" t="s">
        <v>178</v>
      </c>
      <c r="B17" s="139"/>
      <c r="C17" s="140"/>
      <c r="D17" s="140"/>
      <c r="E17" s="140"/>
      <c r="F17" s="140"/>
      <c r="G17" s="140"/>
      <c r="H17" s="140"/>
      <c r="K17" s="151"/>
      <c r="M17" s="150"/>
    </row>
    <row r="18" spans="1:13" ht="18.75">
      <c r="A18" s="140"/>
      <c r="B18" s="140"/>
      <c r="C18" s="140"/>
      <c r="D18" s="140"/>
      <c r="E18" s="140"/>
      <c r="F18" s="140"/>
      <c r="G18" s="140"/>
      <c r="H18" s="140"/>
      <c r="K18" s="151"/>
      <c r="M18" s="150"/>
    </row>
    <row r="19" spans="1:13" ht="18.75">
      <c r="A19" s="140" t="s">
        <v>179</v>
      </c>
      <c r="B19" s="140"/>
      <c r="C19" s="140"/>
      <c r="D19" s="140"/>
      <c r="E19" s="140"/>
      <c r="F19" s="140"/>
      <c r="G19" s="143">
        <v>519600.56</v>
      </c>
      <c r="H19" s="140"/>
      <c r="I19" s="143">
        <v>519600.56</v>
      </c>
      <c r="K19" s="151"/>
      <c r="L19" s="162">
        <v>454617.91</v>
      </c>
      <c r="M19" s="150">
        <v>0</v>
      </c>
    </row>
    <row r="20" spans="1:13" ht="18.75">
      <c r="A20" s="140"/>
      <c r="B20" s="140"/>
      <c r="C20" s="140"/>
      <c r="D20" s="140"/>
      <c r="E20" s="140"/>
      <c r="F20" s="140"/>
      <c r="G20" s="140"/>
      <c r="H20" s="140"/>
      <c r="I20" s="140"/>
      <c r="K20" s="151"/>
      <c r="L20" s="162"/>
      <c r="M20" s="150"/>
    </row>
    <row r="21" spans="1:13" ht="18.75">
      <c r="A21" s="140" t="s">
        <v>180</v>
      </c>
      <c r="B21" s="140"/>
      <c r="C21" s="140"/>
      <c r="D21" s="140"/>
      <c r="E21" s="140"/>
      <c r="F21" s="140"/>
      <c r="G21" s="143">
        <v>5037996.3099999996</v>
      </c>
      <c r="H21" s="143"/>
      <c r="I21" s="143">
        <v>5037996.3099999996</v>
      </c>
      <c r="K21" s="151"/>
      <c r="L21" s="162">
        <f>49215.4+9840+1819061.06</f>
        <v>1878116.46</v>
      </c>
      <c r="M21" s="150">
        <v>0</v>
      </c>
    </row>
    <row r="22" spans="1:13" ht="18.75">
      <c r="A22" s="140"/>
      <c r="B22" s="140"/>
      <c r="C22" s="140"/>
      <c r="D22" s="140"/>
      <c r="E22" s="140"/>
      <c r="F22" s="140"/>
      <c r="G22" s="140"/>
      <c r="H22" s="140"/>
      <c r="I22" s="140"/>
      <c r="K22" s="151"/>
      <c r="L22" s="162"/>
      <c r="M22" s="150"/>
    </row>
    <row r="23" spans="1:13" ht="18.75">
      <c r="A23" s="140" t="s">
        <v>181</v>
      </c>
      <c r="B23" s="140"/>
      <c r="C23" s="140"/>
      <c r="D23" s="140"/>
      <c r="E23" s="140"/>
      <c r="F23" s="140"/>
      <c r="G23" s="143">
        <v>378649.29</v>
      </c>
      <c r="H23" s="140"/>
      <c r="I23" s="143">
        <v>378649.29</v>
      </c>
      <c r="K23" s="151"/>
      <c r="L23" s="162">
        <v>378649.29</v>
      </c>
      <c r="M23" s="150">
        <v>0</v>
      </c>
    </row>
    <row r="24" spans="1:13" ht="18.75">
      <c r="A24" s="140"/>
      <c r="B24" s="140"/>
      <c r="C24" s="140"/>
      <c r="D24" s="140"/>
      <c r="E24" s="140"/>
      <c r="F24" s="140"/>
      <c r="G24" s="140"/>
      <c r="H24" s="140"/>
      <c r="I24" s="140"/>
      <c r="K24" s="151"/>
      <c r="L24" s="162"/>
      <c r="M24" s="150"/>
    </row>
    <row r="25" spans="1:13" ht="18.75">
      <c r="A25" s="140" t="s">
        <v>182</v>
      </c>
      <c r="B25" s="140"/>
      <c r="C25" s="140"/>
      <c r="D25" s="140"/>
      <c r="E25" s="140"/>
      <c r="F25" s="140"/>
      <c r="G25" s="143">
        <v>296757.13</v>
      </c>
      <c r="H25" s="140"/>
      <c r="I25" s="143">
        <v>296757.13</v>
      </c>
      <c r="K25" s="151"/>
      <c r="L25" s="162">
        <v>296757.13</v>
      </c>
      <c r="M25" s="150">
        <v>0</v>
      </c>
    </row>
    <row r="26" spans="1:13" ht="18.75">
      <c r="A26" s="140"/>
      <c r="B26" s="140"/>
      <c r="C26" s="140"/>
      <c r="D26" s="140"/>
      <c r="E26" s="140"/>
      <c r="F26" s="140"/>
      <c r="G26" s="140"/>
      <c r="H26" s="140"/>
      <c r="K26" s="151"/>
      <c r="L26" s="162"/>
      <c r="M26" s="150"/>
    </row>
    <row r="27" spans="1:13" ht="18.75">
      <c r="A27" s="140" t="s">
        <v>183</v>
      </c>
      <c r="B27" s="140"/>
      <c r="C27" s="140"/>
      <c r="D27" s="140"/>
      <c r="E27" s="140"/>
      <c r="F27" s="140"/>
      <c r="G27" s="143">
        <f>1228893.3+83025</f>
        <v>1311918.3</v>
      </c>
      <c r="H27" s="140"/>
      <c r="I27" s="143">
        <f>G27-J27</f>
        <v>1011918.3</v>
      </c>
      <c r="J27" s="143">
        <v>300000</v>
      </c>
      <c r="K27" s="151"/>
      <c r="L27" s="162">
        <f>1173002.42+83025</f>
        <v>1256027.42</v>
      </c>
      <c r="M27" s="150">
        <v>300000</v>
      </c>
    </row>
    <row r="28" spans="1:13" ht="18.75">
      <c r="A28" s="154"/>
      <c r="B28" s="154"/>
      <c r="C28" s="154"/>
      <c r="D28" s="154"/>
      <c r="E28" s="154"/>
      <c r="F28" s="154"/>
      <c r="G28" s="155"/>
      <c r="H28" s="154"/>
      <c r="I28" s="157"/>
      <c r="J28" s="157"/>
      <c r="K28" s="158"/>
      <c r="L28" s="165"/>
      <c r="M28" s="150"/>
    </row>
    <row r="29" spans="1:13" ht="18.75">
      <c r="A29" s="154" t="s">
        <v>184</v>
      </c>
      <c r="B29" s="154"/>
      <c r="C29" s="154"/>
      <c r="D29" s="154"/>
      <c r="E29" s="154"/>
      <c r="F29" s="154"/>
      <c r="G29" s="155">
        <v>70000</v>
      </c>
      <c r="H29" s="154"/>
      <c r="I29" s="155">
        <v>70000</v>
      </c>
      <c r="J29" s="157"/>
      <c r="K29" s="158"/>
      <c r="L29" s="165">
        <v>0</v>
      </c>
      <c r="M29" s="150">
        <v>0</v>
      </c>
    </row>
    <row r="30" spans="1:13" ht="18.75">
      <c r="A30" s="154"/>
      <c r="B30" s="154"/>
      <c r="C30" s="154"/>
      <c r="D30" s="154"/>
      <c r="E30" s="154"/>
      <c r="F30" s="154"/>
      <c r="G30" s="155"/>
      <c r="H30" s="140"/>
      <c r="I30" s="155"/>
      <c r="J30" s="157"/>
      <c r="K30" s="151"/>
      <c r="L30" s="165"/>
      <c r="M30" s="150"/>
    </row>
    <row r="31" spans="1:13" ht="18.75">
      <c r="A31" s="144" t="s">
        <v>196</v>
      </c>
      <c r="B31" s="144"/>
      <c r="C31" s="144"/>
      <c r="D31" s="144"/>
      <c r="E31" s="144"/>
      <c r="F31" s="144"/>
      <c r="G31" s="145">
        <v>0</v>
      </c>
      <c r="H31" s="144"/>
      <c r="I31" s="145">
        <v>0</v>
      </c>
      <c r="J31" s="147"/>
      <c r="K31" s="156"/>
      <c r="L31" s="163">
        <v>12054</v>
      </c>
      <c r="M31" s="166">
        <v>0</v>
      </c>
    </row>
    <row r="32" spans="1:13" ht="18.75">
      <c r="A32" s="154"/>
      <c r="B32" s="154"/>
      <c r="C32" s="154"/>
      <c r="D32" s="154"/>
      <c r="E32" s="154"/>
      <c r="F32" s="154"/>
      <c r="G32" s="155"/>
      <c r="H32" s="140"/>
      <c r="I32" s="155"/>
      <c r="J32" s="157"/>
      <c r="K32" s="151"/>
      <c r="L32" s="165"/>
      <c r="M32" s="150"/>
    </row>
    <row r="33" spans="1:13" ht="18.75">
      <c r="A33" s="140"/>
      <c r="B33" s="140"/>
      <c r="C33" s="140"/>
      <c r="D33" s="140"/>
      <c r="E33" s="140"/>
      <c r="F33" s="140"/>
      <c r="G33" s="143"/>
      <c r="H33" s="140"/>
      <c r="K33" s="151"/>
      <c r="L33" s="162"/>
      <c r="M33" s="150"/>
    </row>
    <row r="34" spans="1:13" ht="18.75">
      <c r="A34" s="140"/>
      <c r="B34" s="140"/>
      <c r="C34" s="140"/>
      <c r="D34" s="140"/>
      <c r="E34" s="140"/>
      <c r="F34" s="140"/>
      <c r="G34" s="146">
        <f>SUM(G19:G29)</f>
        <v>7614921.5899999989</v>
      </c>
      <c r="H34" s="140"/>
      <c r="I34" s="146">
        <f>SUM(I19:I33)</f>
        <v>7314921.5899999989</v>
      </c>
      <c r="J34" s="146">
        <f>SUM(J27:J33)</f>
        <v>300000</v>
      </c>
      <c r="K34" s="151"/>
      <c r="L34" s="164">
        <f>SUM(L19:L33)</f>
        <v>4276222.21</v>
      </c>
      <c r="M34" s="167">
        <f>SUM(M19:M33)</f>
        <v>300000</v>
      </c>
    </row>
    <row r="35" spans="1:13" ht="18.75">
      <c r="A35" s="140"/>
      <c r="B35" s="140"/>
      <c r="C35" s="140"/>
      <c r="D35" s="140"/>
      <c r="E35" s="140"/>
      <c r="F35" s="140"/>
      <c r="G35" s="140"/>
      <c r="H35" s="140"/>
      <c r="K35" s="151"/>
      <c r="M35" s="150"/>
    </row>
    <row r="36" spans="1:13" ht="18.75">
      <c r="A36" s="148" t="s">
        <v>185</v>
      </c>
      <c r="B36" s="139"/>
      <c r="C36" s="140"/>
      <c r="D36" s="140"/>
      <c r="E36" s="140"/>
      <c r="F36" s="140"/>
      <c r="G36" s="140"/>
      <c r="H36" s="140"/>
      <c r="K36" s="151"/>
      <c r="M36" s="150"/>
    </row>
    <row r="37" spans="1:13" ht="18.75">
      <c r="A37" s="140"/>
      <c r="B37" s="140"/>
      <c r="C37" s="140"/>
      <c r="D37" s="140"/>
      <c r="E37" s="140"/>
      <c r="F37" s="140"/>
      <c r="G37" s="140"/>
      <c r="H37" s="140"/>
      <c r="K37" s="151"/>
      <c r="M37" s="150"/>
    </row>
    <row r="38" spans="1:13" ht="18.75">
      <c r="A38" s="140" t="s">
        <v>186</v>
      </c>
      <c r="B38" s="140"/>
      <c r="C38" s="140"/>
      <c r="D38" s="140"/>
      <c r="E38" s="140"/>
      <c r="F38" s="140"/>
      <c r="G38" s="143">
        <v>685640</v>
      </c>
      <c r="H38" s="140"/>
      <c r="J38" s="143">
        <v>685640</v>
      </c>
      <c r="K38" s="151"/>
      <c r="L38" s="162">
        <v>669268.6</v>
      </c>
      <c r="M38" s="150">
        <v>669268.6</v>
      </c>
    </row>
    <row r="39" spans="1:13" ht="18.75">
      <c r="A39" s="140"/>
      <c r="B39" s="140"/>
      <c r="C39" s="140"/>
      <c r="D39" s="140"/>
      <c r="E39" s="140"/>
      <c r="F39" s="140"/>
      <c r="G39" s="143"/>
      <c r="H39" s="140"/>
      <c r="J39" s="143"/>
      <c r="K39" s="151"/>
      <c r="L39" s="162"/>
      <c r="M39" s="150"/>
    </row>
    <row r="40" spans="1:13" ht="18.75">
      <c r="A40" s="154" t="s">
        <v>187</v>
      </c>
      <c r="B40" s="154"/>
      <c r="C40" s="154"/>
      <c r="D40" s="154"/>
      <c r="E40" s="154"/>
      <c r="F40" s="154"/>
      <c r="G40" s="155">
        <v>1387834</v>
      </c>
      <c r="H40" s="154"/>
      <c r="I40" s="157"/>
      <c r="J40" s="155">
        <v>1387834</v>
      </c>
      <c r="K40" s="158"/>
      <c r="L40" s="165">
        <v>0</v>
      </c>
      <c r="M40" s="150">
        <v>0</v>
      </c>
    </row>
    <row r="41" spans="1:13" ht="18.75">
      <c r="A41" s="140"/>
      <c r="B41" s="140"/>
      <c r="C41" s="140"/>
      <c r="D41" s="140"/>
      <c r="E41" s="140"/>
      <c r="F41" s="140"/>
      <c r="G41" s="143"/>
      <c r="H41" s="140"/>
      <c r="J41" s="143"/>
      <c r="K41" s="151"/>
      <c r="L41" s="162"/>
      <c r="M41" s="150"/>
    </row>
    <row r="42" spans="1:13" ht="18.75">
      <c r="A42" s="154" t="s">
        <v>197</v>
      </c>
      <c r="B42" s="154"/>
      <c r="C42" s="154"/>
      <c r="D42" s="154"/>
      <c r="E42" s="154"/>
      <c r="F42" s="154"/>
      <c r="G42" s="155">
        <v>0</v>
      </c>
      <c r="H42" s="154"/>
      <c r="I42" s="157"/>
      <c r="J42" s="155">
        <v>0</v>
      </c>
      <c r="K42" s="158"/>
      <c r="L42" s="165">
        <v>65933.119999999995</v>
      </c>
      <c r="M42" s="150">
        <v>0</v>
      </c>
    </row>
    <row r="43" spans="1:13" ht="18.75">
      <c r="A43" s="154"/>
      <c r="B43" s="154"/>
      <c r="C43" s="154"/>
      <c r="D43" s="154"/>
      <c r="E43" s="154"/>
      <c r="F43" s="154"/>
      <c r="G43" s="155"/>
      <c r="H43" s="140"/>
      <c r="J43" s="155"/>
      <c r="K43" s="151"/>
      <c r="L43" s="165"/>
      <c r="M43" s="150"/>
    </row>
    <row r="44" spans="1:13" ht="18.75">
      <c r="A44" s="144" t="s">
        <v>199</v>
      </c>
      <c r="B44" s="144"/>
      <c r="C44" s="144"/>
      <c r="D44" s="144"/>
      <c r="E44" s="144"/>
      <c r="F44" s="144"/>
      <c r="G44" s="145">
        <v>0</v>
      </c>
      <c r="H44" s="144"/>
      <c r="I44" s="147"/>
      <c r="J44" s="145">
        <v>0</v>
      </c>
      <c r="K44" s="156"/>
      <c r="L44" s="163">
        <v>8068</v>
      </c>
      <c r="M44" s="166">
        <v>0</v>
      </c>
    </row>
    <row r="45" spans="1:13" ht="18.75">
      <c r="A45" s="140"/>
      <c r="B45" s="140"/>
      <c r="C45" s="140"/>
      <c r="D45" s="140"/>
      <c r="E45" s="140"/>
      <c r="F45" s="140"/>
      <c r="G45" s="140"/>
      <c r="H45" s="140"/>
      <c r="K45" s="151"/>
      <c r="L45" s="162"/>
      <c r="M45" s="150"/>
    </row>
    <row r="46" spans="1:13" ht="18.75">
      <c r="A46" s="140"/>
      <c r="B46" s="140"/>
      <c r="C46" s="140"/>
      <c r="D46" s="140"/>
      <c r="E46" s="140"/>
      <c r="F46" s="140"/>
      <c r="G46" s="146">
        <f>SUM(G38:G45)</f>
        <v>2073474</v>
      </c>
      <c r="H46" s="140"/>
      <c r="J46" s="146">
        <f>SUM(J38:J45)</f>
        <v>2073474</v>
      </c>
      <c r="K46" s="151"/>
      <c r="L46" s="164">
        <f>SUM(L38:L45)</f>
        <v>743269.72</v>
      </c>
      <c r="M46" s="167">
        <f>SUM(M38:M45)</f>
        <v>669268.6</v>
      </c>
    </row>
    <row r="47" spans="1:13" ht="18.75">
      <c r="A47" s="140"/>
      <c r="B47" s="140"/>
      <c r="C47" s="140"/>
      <c r="D47" s="140"/>
      <c r="E47" s="140"/>
      <c r="F47" s="140"/>
      <c r="G47" s="143"/>
      <c r="H47" s="140"/>
      <c r="K47" s="151"/>
      <c r="L47" s="150"/>
      <c r="M47" s="150"/>
    </row>
    <row r="48" spans="1:13" ht="18.75">
      <c r="G48" s="149"/>
      <c r="K48" s="151"/>
      <c r="L48" s="150"/>
      <c r="M48" s="150"/>
    </row>
    <row r="49" spans="1:13">
      <c r="K49" s="151"/>
      <c r="L49" s="150"/>
      <c r="M49" s="150"/>
    </row>
    <row r="50" spans="1:13">
      <c r="K50" s="151"/>
      <c r="L50" s="150"/>
      <c r="M50" s="150"/>
    </row>
    <row r="51" spans="1:13" ht="18.75">
      <c r="A51" s="138" t="s">
        <v>188</v>
      </c>
      <c r="B51" s="139"/>
      <c r="K51" s="151"/>
      <c r="L51" s="150"/>
      <c r="M51" s="150"/>
    </row>
    <row r="52" spans="1:13">
      <c r="K52" s="151"/>
      <c r="L52" s="150"/>
      <c r="M52" s="150"/>
    </row>
    <row r="53" spans="1:13" ht="18.75">
      <c r="A53" t="s">
        <v>189</v>
      </c>
      <c r="G53" s="143">
        <v>9840</v>
      </c>
      <c r="I53" s="143">
        <v>9840</v>
      </c>
      <c r="J53" s="143"/>
      <c r="K53" s="151"/>
      <c r="L53" s="162">
        <v>9840</v>
      </c>
      <c r="M53" s="168">
        <v>0</v>
      </c>
    </row>
    <row r="54" spans="1:13" ht="18.75">
      <c r="I54" s="143"/>
      <c r="J54" s="143"/>
      <c r="K54" s="151"/>
      <c r="L54" s="162"/>
      <c r="M54" s="168"/>
    </row>
    <row r="55" spans="1:13" ht="18.75">
      <c r="A55" s="157" t="s">
        <v>190</v>
      </c>
      <c r="B55" s="157"/>
      <c r="C55" s="157"/>
      <c r="D55" s="157"/>
      <c r="E55" s="157"/>
      <c r="F55" s="157"/>
      <c r="G55" s="155">
        <v>62900</v>
      </c>
      <c r="H55" s="157"/>
      <c r="I55" s="155"/>
      <c r="J55" s="155">
        <v>62900</v>
      </c>
      <c r="K55" s="151"/>
      <c r="L55" s="162">
        <v>0</v>
      </c>
      <c r="M55" s="168">
        <v>0</v>
      </c>
    </row>
    <row r="56" spans="1:13" ht="21.75" customHeight="1">
      <c r="I56" s="143"/>
      <c r="J56" s="143"/>
      <c r="K56" s="151"/>
      <c r="L56" s="162"/>
      <c r="M56" s="168"/>
    </row>
    <row r="57" spans="1:13" ht="18.75">
      <c r="A57" s="157" t="s">
        <v>194</v>
      </c>
      <c r="B57" s="157"/>
      <c r="C57" s="157"/>
      <c r="D57" s="157"/>
      <c r="E57" s="157"/>
      <c r="F57" s="157"/>
      <c r="G57" s="155">
        <v>0</v>
      </c>
      <c r="H57" s="157"/>
      <c r="I57" s="155"/>
      <c r="J57" s="155">
        <v>0</v>
      </c>
      <c r="K57" s="158"/>
      <c r="L57" s="165">
        <v>88617.51</v>
      </c>
      <c r="M57" s="168">
        <v>88617.51</v>
      </c>
    </row>
    <row r="58" spans="1:13" ht="18.75">
      <c r="A58" s="157"/>
      <c r="B58" s="157"/>
      <c r="C58" s="157"/>
      <c r="D58" s="157"/>
      <c r="E58" s="157"/>
      <c r="F58" s="157"/>
      <c r="G58" s="155"/>
      <c r="I58" s="155"/>
      <c r="J58" s="155"/>
      <c r="K58" s="151"/>
      <c r="L58" s="165"/>
      <c r="M58" s="168"/>
    </row>
    <row r="59" spans="1:13" ht="18.75">
      <c r="A59" s="147" t="s">
        <v>195</v>
      </c>
      <c r="B59" s="147"/>
      <c r="C59" s="147"/>
      <c r="D59" s="147"/>
      <c r="E59" s="147"/>
      <c r="F59" s="147"/>
      <c r="G59" s="145">
        <v>0</v>
      </c>
      <c r="H59" s="147"/>
      <c r="I59" s="145">
        <v>0</v>
      </c>
      <c r="J59" s="145">
        <v>0</v>
      </c>
      <c r="K59" s="156"/>
      <c r="L59" s="163">
        <v>94.99</v>
      </c>
      <c r="M59" s="169">
        <v>0</v>
      </c>
    </row>
    <row r="60" spans="1:13" ht="18.75">
      <c r="G60" s="146">
        <f>SUM(G53:G57)</f>
        <v>72740</v>
      </c>
      <c r="I60" s="146">
        <f>SUM(I53:I57)</f>
        <v>9840</v>
      </c>
      <c r="J60" s="146">
        <f>SUM(J53:J57)</f>
        <v>62900</v>
      </c>
      <c r="K60" s="151"/>
      <c r="L60" s="164">
        <f>SUM(L52:L59)</f>
        <v>98552.5</v>
      </c>
      <c r="M60" s="167">
        <f>SUM(M53:M59)</f>
        <v>88617.51</v>
      </c>
    </row>
    <row r="61" spans="1:13">
      <c r="K61" s="151"/>
      <c r="L61" s="150"/>
      <c r="M61" s="150"/>
    </row>
    <row r="62" spans="1:13">
      <c r="K62" s="151"/>
      <c r="L62" s="150"/>
      <c r="M62" s="150"/>
    </row>
    <row r="63" spans="1:13">
      <c r="G63" s="150">
        <f>G34+G46+G60</f>
        <v>9761135.5899999999</v>
      </c>
      <c r="I63" s="150"/>
      <c r="J63" s="150"/>
      <c r="K63" s="151"/>
      <c r="L63" s="150">
        <f>L60+L46+L34</f>
        <v>5118044.43</v>
      </c>
      <c r="M63" s="150">
        <f>M60+M46+M34</f>
        <v>1057886.1099999999</v>
      </c>
    </row>
  </sheetData>
  <mergeCells count="1">
    <mergeCell ref="I3:J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dział I</vt:lpstr>
      <vt:lpstr>dział II</vt:lpstr>
      <vt:lpstr>dział III</vt:lpstr>
      <vt:lpstr>dział IV</vt:lpstr>
      <vt:lpstr>inwestycje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Anczykowska</dc:creator>
  <cp:lastModifiedBy>Ola Anczykowska</cp:lastModifiedBy>
  <cp:lastPrinted>2021-12-29T14:58:58Z</cp:lastPrinted>
  <dcterms:created xsi:type="dcterms:W3CDTF">2021-12-15T07:51:54Z</dcterms:created>
  <dcterms:modified xsi:type="dcterms:W3CDTF">2021-12-29T21:11:01Z</dcterms:modified>
</cp:coreProperties>
</file>